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N09\Desktop\IN BILL MOMO\"/>
    </mc:Choice>
  </mc:AlternateContent>
  <xr:revisionPtr revIDLastSave="0" documentId="13_ncr:1_{5166B13F-DA59-4D49-BBEA-BB9D34C47083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BCCN" sheetId="12" state="hidden" r:id="rId1"/>
    <sheet name="Sheet1" sheetId="13" r:id="rId2"/>
    <sheet name="Sheet2" sheetId="14" r:id="rId3"/>
  </sheets>
  <definedNames>
    <definedName name="_xlnm.Print_Area" localSheetId="0">BCCN!$A$1:$X$44</definedName>
    <definedName name="_xlnm.Print_Area" localSheetId="1">Sheet1!$A$1:$E$61</definedName>
    <definedName name="_xlnm.Print_Titles" localSheetId="1">Sheet1!$16:$18</definedName>
  </definedNames>
  <calcPr calcId="191029"/>
</workbook>
</file>

<file path=xl/calcChain.xml><?xml version="1.0" encoding="utf-8"?>
<calcChain xmlns="http://schemas.openxmlformats.org/spreadsheetml/2006/main">
  <c r="D11" i="13" l="1"/>
  <c r="C11" i="13"/>
  <c r="D52" i="13" l="1"/>
  <c r="D45" i="13"/>
  <c r="D43" i="13"/>
  <c r="D37" i="13"/>
  <c r="D44" i="13" l="1"/>
  <c r="D49" i="13" l="1"/>
  <c r="C55" i="13" l="1"/>
  <c r="D42" i="13"/>
  <c r="D54" i="13" l="1"/>
  <c r="D53" i="13"/>
  <c r="D51" i="13"/>
  <c r="D50" i="13"/>
  <c r="D48" i="13"/>
  <c r="D47" i="13"/>
  <c r="D46" i="13"/>
  <c r="D41" i="13"/>
  <c r="D40" i="13"/>
  <c r="D39" i="13"/>
  <c r="D38" i="13"/>
  <c r="D36" i="13"/>
  <c r="D35" i="13"/>
  <c r="D34" i="13"/>
  <c r="D33" i="13"/>
  <c r="D32" i="13"/>
  <c r="D31" i="13"/>
  <c r="D24" i="13"/>
  <c r="D25" i="13"/>
  <c r="D26" i="13"/>
  <c r="D27" i="13"/>
  <c r="D28" i="13"/>
  <c r="D23" i="13"/>
  <c r="D22" i="13"/>
  <c r="D21" i="13"/>
  <c r="C29" i="13"/>
  <c r="D20" i="13"/>
  <c r="D55" i="13" l="1"/>
  <c r="D29" i="13"/>
  <c r="E10" i="13"/>
  <c r="D12" i="13"/>
  <c r="C12" i="13"/>
  <c r="D56" i="13" l="1"/>
  <c r="E11" i="13"/>
  <c r="E12" i="13" l="1"/>
  <c r="O27" i="12" l="1"/>
  <c r="K11" i="12"/>
  <c r="O35" i="12" l="1"/>
  <c r="G39" i="12" s="1"/>
  <c r="O31" i="12"/>
  <c r="G38" i="12" s="1"/>
  <c r="G40" i="12" s="1"/>
  <c r="T11" i="12"/>
  <c r="R11" i="12"/>
  <c r="Q11" i="12"/>
  <c r="U11" i="12"/>
  <c r="V11" i="12"/>
  <c r="O11" i="12"/>
  <c r="P11" i="12" s="1"/>
  <c r="G11" i="12" l="1"/>
  <c r="W11" i="12" s="1"/>
  <c r="C11" i="12"/>
  <c r="S11" i="12" l="1"/>
  <c r="H11" i="12"/>
  <c r="X11" i="12" s="1"/>
</calcChain>
</file>

<file path=xl/sharedStrings.xml><?xml version="1.0" encoding="utf-8"?>
<sst xmlns="http://schemas.openxmlformats.org/spreadsheetml/2006/main" count="240" uniqueCount="170">
  <si>
    <t>CỘNG</t>
  </si>
  <si>
    <t>CÔNG TY Cp VẬT TƯ - XĂNG DẦU</t>
  </si>
  <si>
    <t>(COMECO)</t>
  </si>
  <si>
    <t>CỘNG HÒA XÃ HỘI CHỦ NGHĨA VIỆT NAM</t>
  </si>
  <si>
    <t>Độc lập - Tự do - Hạnh phúc</t>
  </si>
  <si>
    <t>BAO BÌ 
PHUY
 200 LÍT</t>
  </si>
  <si>
    <t>BAO BÌ 
CAN 18 LÍT</t>
  </si>
  <si>
    <t>TỔNG CỘNG</t>
  </si>
  <si>
    <t>BAO BÌ 
XÔ 18 LÍT</t>
  </si>
  <si>
    <t>BAO BÌ 4+5 LÍT</t>
  </si>
  <si>
    <t>QUARTZ
PHUY
 208 LÍT</t>
  </si>
  <si>
    <t>DẦU NHỜN COMECO</t>
  </si>
  <si>
    <t>17(1/9)</t>
  </si>
  <si>
    <t>18(2/10)</t>
  </si>
  <si>
    <t>19(3/11)</t>
  </si>
  <si>
    <t>20(4/12)</t>
  </si>
  <si>
    <t>21(5/13)</t>
  </si>
  <si>
    <t>3(1+2)</t>
  </si>
  <si>
    <t>7(4+5+6)</t>
  </si>
  <si>
    <t>8(3+7)</t>
  </si>
  <si>
    <t>11(9+10)</t>
  </si>
  <si>
    <t>15
(12+13+14)</t>
  </si>
  <si>
    <t>16
(11+15)</t>
  </si>
  <si>
    <t>I. NHẬN XÉT KẾT QUẢ THỰC HIỆN CHƯƠNG TRÌNH KHUYẾN MẠI SO VỚI CÙNG KỲ</t>
  </si>
  <si>
    <r>
      <t xml:space="preserve">- Các dữ liệu trên được trích xuất từ Báo cáo Tình hình luân chuyển nhiên liệu. 
(tại cột </t>
    </r>
    <r>
      <rPr>
        <b/>
        <sz val="14"/>
        <rFont val="Times New Roman"/>
        <family val="1"/>
      </rPr>
      <t>Xuất trong kỳ</t>
    </r>
    <r>
      <rPr>
        <sz val="14"/>
        <rFont val="Times New Roman"/>
        <family val="1"/>
      </rPr>
      <t xml:space="preserve"> hiển thị như thế nào Chi nhánh cộng theo từng sản phẩm theo từng loại bao bì để có số liệu copy vào Bảng trên, lưu ý không bao gồm xuất sử dụng nội bộ và xuất điều chuyển nội bộ). Ví dụ: Đối với dầu nhờn Total bao bì 4 và 5 lít thì cộng sản lượng của sản phẩm Quartz 5000 (4L), Transtec 80w90 (4L), Transtec 85w140 (4L), Rubia XT (5L)...
- Sản lượng thực hiện trong kỳ khuyến mại khác với sản lượng được khuyến mại. Ví dụ: Trong kỳ khuyến mại CN bán được 300 lít Total Quartz 3000 (trong đó có 1 hóa đơn 208 lít và 1 hóa đơn 92 lít, như vậy sản lượng được khuyến mại là 208 lít  do 1 phuy được tặng 1 thẻ cào 500.000 đ, còn </t>
    </r>
    <r>
      <rPr>
        <b/>
        <sz val="14"/>
        <rFont val="Times New Roman"/>
        <family val="1"/>
      </rPr>
      <t>sản lượng đã thực hiện trong kỳ khuyến mại</t>
    </r>
    <r>
      <rPr>
        <sz val="14"/>
        <rFont val="Times New Roman"/>
        <family val="1"/>
      </rPr>
      <t xml:space="preserve"> là 300 lít). </t>
    </r>
    <r>
      <rPr>
        <b/>
        <sz val="14"/>
        <rFont val="Times New Roman"/>
        <family val="1"/>
      </rPr>
      <t>Như vậy dữ liệu của Bảng trên là sản lượng đã thực hiện trong kỳ khuyến mại.</t>
    </r>
  </si>
  <si>
    <t xml:space="preserve">DẦU NHỜN TOTAL </t>
  </si>
  <si>
    <t>QUARTZ
PHUY
 208 LÍT
(%)</t>
  </si>
  <si>
    <t>BAO BÌ 
XÔ 18 LÍT
(%)</t>
  </si>
  <si>
    <t>BAO BÌ 4+5 LÍT
(%)</t>
  </si>
  <si>
    <t>CỘNG
(%)</t>
  </si>
  <si>
    <t>TỔNG CỘNG
(%)</t>
  </si>
  <si>
    <t>Có mang lại hiệu quả trong việc thu hút khách hàng</t>
  </si>
  <si>
    <t>Không mang lại hiệu quả trong việc thu hút khách hàng</t>
  </si>
  <si>
    <t>Ý kiến khác:………………………………………………………………………………</t>
  </si>
  <si>
    <t>Transtec 5 80w90 (4L</t>
  </si>
  <si>
    <t>Transtec 5 85w140 (4L)</t>
  </si>
  <si>
    <t>Quartz 5000 SN 20w50 (4L)</t>
  </si>
  <si>
    <t>Rubia XT 20w50 (5L)</t>
  </si>
  <si>
    <t xml:space="preserve"> Quartz 3000 SJ 20w50 (F)</t>
  </si>
  <si>
    <t>THẺ CÀO ĐÃ TẶNG KH</t>
  </si>
  <si>
    <t>(BÌNH)</t>
  </si>
  <si>
    <t>(XÔ)</t>
  </si>
  <si>
    <t>(PHUY)</t>
  </si>
  <si>
    <t>(THẺ)</t>
  </si>
  <si>
    <t>…………….</t>
  </si>
  <si>
    <t>II. CHỐT SỐ LƯỢNG THẺ CÀO MỆNH GIÁ 50.000 ĐỒNG VÀ DẦU DO TRONG KỲ KHUYẾN MẠI</t>
  </si>
  <si>
    <t>COMECO 
HD 50 (18L)</t>
  </si>
  <si>
    <t>COMECO 
CS 68 (18L)</t>
  </si>
  <si>
    <t>(CAN)</t>
  </si>
  <si>
    <t>DẦU DO ĐÃ TẶNG KH</t>
  </si>
  <si>
    <t>(LÍT)</t>
  </si>
  <si>
    <t>Số lượng dầu DO đã tặng khách hàng:</t>
  </si>
  <si>
    <t>Chi nhánh trả lại PKD nếu là số dương (+) / PKD trả chi nhánh nếu là số âm (-)</t>
  </si>
  <si>
    <t>TRƯỞNG CHI NHÁNH</t>
  </si>
  <si>
    <t>* Hướng dẫn:</t>
  </si>
  <si>
    <t>Lần sau không cần trang bị do khách hàng không để ý</t>
  </si>
  <si>
    <t>Số lượng thẻ cào đã nhận từ PKD</t>
  </si>
  <si>
    <t>Số lượng thẻ cào đã tặng khách hàng</t>
  </si>
  <si>
    <t xml:space="preserve">DẦU NHỜN COMECO
</t>
  </si>
  <si>
    <t xml:space="preserve">DẦU NHỜN TOTAL
</t>
  </si>
  <si>
    <t>SẢN LƯỢNG DẦU NHỜN THỰC HIỆN  TRONG KỲ KHUYẾN MẠI
(TỪ NGÀY 10/04/2019 ĐẾN 20/05/2019)</t>
  </si>
  <si>
    <t>SẢN LƯỢNG DẦU NHỜN THỰC HIỆN  CÙNG KỲ 2018
(TỪ NGÀY 10/04/2018 ĐẾN 20/05/2018)</t>
  </si>
  <si>
    <t xml:space="preserve">TỶ LỆ SO SÁNH SO SÁNH THỰC HIỆN TRONG KỲ KM  SO VỚI CÙNG KỲ </t>
  </si>
  <si>
    <t>24 (8/16)</t>
  </si>
  <si>
    <t>22 (6/14)</t>
  </si>
  <si>
    <t>23 (7/15)</t>
  </si>
  <si>
    <t>Tp. Hồ Chí Minh, ngày…….tháng …năm 2019</t>
  </si>
  <si>
    <t>TOTAL TRANSMISSION TM 85W140 (4 LÍT)</t>
  </si>
  <si>
    <t>Ruabia XT 20W50 (18L)</t>
  </si>
  <si>
    <t>COMECO CS46 (F)</t>
  </si>
  <si>
    <t>COMECO 40
(F)</t>
  </si>
  <si>
    <t>COMECO CS68
(F)</t>
  </si>
  <si>
    <t>COMECO CS68
(FM)</t>
  </si>
  <si>
    <t>COMECO HD40
(F)</t>
  </si>
  <si>
    <t>COMECO HD50
(F)</t>
  </si>
  <si>
    <t>COMECO 140
(F)</t>
  </si>
  <si>
    <t>COMECO 
HD 40 (18L)</t>
  </si>
  <si>
    <r>
      <t xml:space="preserve">* Nhận xét 2: </t>
    </r>
    <r>
      <rPr>
        <sz val="14"/>
        <rFont val="Times New Roman"/>
        <family val="1"/>
      </rPr>
      <t>Trong đợt khuyến mại này, ngoài trang bị băng rôn khuyến mại, Công ty còn trang bị thêm các poster khuyến mại dán tại Chi nhánh, Chi nhánh nhận thấy:</t>
    </r>
  </si>
  <si>
    <t>- Các khắc phục (nếu sản lượng giảm) và đề xuất thúc đẩy hoạt động kinh doanh dầu nhờn: 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………………………………………………………………………………………………………………………………………………………………</t>
  </si>
  <si>
    <t>- Đối với Bảng trên, Chi nhánh có thể viết tay vào dòng được tô màu vàng hoặc sử dụng excel để tính toán theo công thức đã được hướng dẫn.</t>
  </si>
  <si>
    <t>X</t>
  </si>
  <si>
    <r>
      <t xml:space="preserve">* Nhận xét 1: </t>
    </r>
    <r>
      <rPr>
        <b/>
        <sz val="14"/>
        <color rgb="FFFF0000"/>
        <rFont val="Times New Roman"/>
        <family val="1"/>
      </rPr>
      <t>Tổng sản lượng trong kỳ khuyến mại năm 2019 đạt 256% so với cùng kỳ (theo cột 24). Trong đó:</t>
    </r>
  </si>
  <si>
    <t>+ Sản lượng dầu nhờn COMECO trong kỳ KM 2019 đạt 224% với cùng kỳ (Theo cột 19). 
Nguyên nhân giảm do</t>
  </si>
  <si>
    <t>+ Sản lượng dầu nhờn TOTAL trong kỳ KM 2019 đạt 486% so với cùng kỳ (Theo cột 23).
 Nguyên nhân giảm do:</t>
  </si>
  <si>
    <t>BÁO CÁO KẾT QUẢ THỰC HIỆN CHƯƠNG TRÌNH KHUYẾN MẠI DẦU NHỜN COMECO VÀ TOTAL NHÂN DỊP QUỐC KHÁNH 2/9 (TỪ 20/8-30/9/2019)</t>
  </si>
  <si>
    <r>
      <t xml:space="preserve">CHI NHÁNH XĂNG DẦU: </t>
    </r>
    <r>
      <rPr>
        <b/>
        <sz val="12"/>
        <color rgb="FFFF0000"/>
        <rFont val="Times New Roman"/>
        <family val="1"/>
        <charset val="163"/>
      </rPr>
      <t>38</t>
    </r>
  </si>
  <si>
    <t>STT</t>
  </si>
  <si>
    <t>DANH MỤC SẢN PHẨM</t>
  </si>
  <si>
    <t>COMECO CS 68 (18L)</t>
  </si>
  <si>
    <t>TỶ LỆ SO SÁNH 
(%)</t>
  </si>
  <si>
    <t>A</t>
  </si>
  <si>
    <t>CÔNG TY CP VẬT TƯ - XĂNG DẦU</t>
  </si>
  <si>
    <t>4 (2/3)</t>
  </si>
  <si>
    <r>
      <rPr>
        <b/>
        <i/>
        <sz val="13"/>
        <color rgb="FFFF0000"/>
        <rFont val="Times New Roman"/>
        <family val="1"/>
        <charset val="163"/>
      </rPr>
      <t>Nhận xét:</t>
    </r>
    <r>
      <rPr>
        <sz val="13"/>
        <color rgb="FFFF0000"/>
        <rFont val="Times New Roman"/>
        <family val="1"/>
        <charset val="163"/>
      </rPr>
      <t xml:space="preserve"> Nguyên nhân nhân sản lượng dầu nhờn </t>
    </r>
    <r>
      <rPr>
        <b/>
        <sz val="13"/>
        <color rgb="FFFF0000"/>
        <rFont val="Times New Roman"/>
        <family val="1"/>
        <charset val="163"/>
      </rPr>
      <t xml:space="preserve">giảm </t>
    </r>
    <r>
      <rPr>
        <sz val="13"/>
        <color rgb="FFFF0000"/>
        <rFont val="Times New Roman"/>
        <family val="1"/>
        <charset val="163"/>
      </rPr>
      <t>so với cùng kỳ và đề xuất các biện pháp khắc phục:</t>
    </r>
  </si>
  <si>
    <t>Dầu nhờn Mobil</t>
  </si>
  <si>
    <t>TỔNG (II)</t>
  </si>
  <si>
    <t>Dầu nhờn COMECO</t>
  </si>
  <si>
    <t>SẢN LƯỢNG DẦU NHỜN ĐƯỢC QUY ĐỔI KHUYẾN MẠI
(bình/xô/can/phuy)</t>
  </si>
  <si>
    <t>Mobil Super Moto 20W50 0,8L</t>
  </si>
  <si>
    <t>Mobil Super Moto 20W50 1L</t>
  </si>
  <si>
    <t>Mobil Super Moto 15W40 0,8L</t>
  </si>
  <si>
    <t>Mobil Super Moto 15w40 1L</t>
  </si>
  <si>
    <t>Mobil Super Moto Scooter 10W40 0,8L</t>
  </si>
  <si>
    <t>Mobil Super Moto Scooter 10W40 1L</t>
  </si>
  <si>
    <t>Mobil Nuto H68 208L</t>
  </si>
  <si>
    <t>Mobil 1 5W30 1L</t>
  </si>
  <si>
    <t>Mobil 1 0W40 1L</t>
  </si>
  <si>
    <t>Mobilux EP2 16kg</t>
  </si>
  <si>
    <t>I</t>
  </si>
  <si>
    <t>II</t>
  </si>
  <si>
    <t>COMECO 90 (F)</t>
  </si>
  <si>
    <t xml:space="preserve">COMECO 140 (F) </t>
  </si>
  <si>
    <r>
      <rPr>
        <b/>
        <i/>
        <sz val="12"/>
        <rFont val="Times New Roman"/>
        <family val="1"/>
        <charset val="163"/>
      </rPr>
      <t xml:space="preserve">Ghi chú: </t>
    </r>
    <r>
      <rPr>
        <i/>
        <sz val="12"/>
        <rFont val="Times New Roman"/>
        <family val="1"/>
        <charset val="163"/>
      </rPr>
      <t xml:space="preserve">
- Cột 2: Sản lượng dầu nhờn được quy đổi khuyến mại (bình/xô/can/phuy) là sản lượng khách hàng được hưởng chẵn bình/xô/can/phuy không tính sản lượng bán lẻ và sản lượng được hỗ trợ giảm giá cho khách hàng</t>
    </r>
  </si>
  <si>
    <t>CHI PHÍ KHUYẾN MẠI</t>
  </si>
  <si>
    <t>Tổng</t>
  </si>
  <si>
    <t>Mobil Super 1000X2 15W40 4L</t>
  </si>
  <si>
    <t>II. Chi phí khuyến mại</t>
  </si>
  <si>
    <t>I. Sản lượng so với cùng kỳ năm 2022</t>
  </si>
  <si>
    <t>Mobil Super Friction Fighter 5W30 4L</t>
  </si>
  <si>
    <t>Mobil Super Everyday Protection 20W50 4L</t>
  </si>
  <si>
    <t>Dầu nhờn Mobil Super Everyday Protection 20W50 208L</t>
  </si>
  <si>
    <t>Dầu nhờn Mobil Delvac Legend 20W50 20L</t>
  </si>
  <si>
    <t>Dầu nhờn Mobil Delvac Modern 15W40 20L</t>
  </si>
  <si>
    <t>Dầu nhờn Mobil Delvac Legend 20W50 208L</t>
  </si>
  <si>
    <t>Mobilube HD 80W90 4L</t>
  </si>
  <si>
    <t>Mobilube HD 85W140 4L</t>
  </si>
  <si>
    <r>
      <rPr>
        <b/>
        <i/>
        <sz val="12"/>
        <rFont val="Times New Roman"/>
        <family val="1"/>
        <charset val="163"/>
      </rPr>
      <t>Lưu ý:</t>
    </r>
    <r>
      <rPr>
        <sz val="12"/>
        <rFont val="Times New Roman"/>
        <family val="1"/>
        <charset val="163"/>
      </rPr>
      <t xml:space="preserve"> Lưu ý: Cột 1, 2 là sản lượng xuất bán trong kỳ khuyến mại và cùng kỳ </t>
    </r>
    <r>
      <rPr>
        <b/>
        <sz val="12"/>
        <rFont val="Times New Roman"/>
        <family val="1"/>
        <charset val="163"/>
      </rPr>
      <t>(BAO GỒM CẢ SẢN LƯỢNG XUẤT BÁN LẺ)</t>
    </r>
    <r>
      <rPr>
        <sz val="12"/>
        <rFont val="Times New Roman"/>
        <family val="1"/>
        <charset val="163"/>
      </rPr>
      <t>, trừ mặt hàng Dầu nhờn Mobil Super Moto Gear Oil 80W90 0,12L và Dầu nhờn Brake Fluid DOT 4 0,5L.</t>
    </r>
  </si>
  <si>
    <t>Dầu nhờn Mobil Delvac Legend CH-4 20W50 5L</t>
  </si>
  <si>
    <t>COMECO HD 50 SE/CC (18L)</t>
  </si>
  <si>
    <t>COMECO HD 40 SE/CC (18L)</t>
  </si>
  <si>
    <t>COMECO HD 50 SE/CC (F)</t>
  </si>
  <si>
    <t>COMECO HD 40 SE/CC (F)</t>
  </si>
  <si>
    <t>COMECO CS 68 (F)</t>
  </si>
  <si>
    <t>COMECO CS 32 (F)</t>
  </si>
  <si>
    <t>Dầu nhờn Mobil 1 Racing 4T 10W40 1L</t>
  </si>
  <si>
    <t>Dầu nhờn Mobil Delvac Modern 15W40 208L</t>
  </si>
  <si>
    <t>Dầu nhờn Mobil Delvac Modern 15W40 5L</t>
  </si>
  <si>
    <t>Dầu nhờn Mobilube HD 85W140 208L</t>
  </si>
  <si>
    <t>Dầu nhờn Mobil 1 0W40 1L</t>
  </si>
  <si>
    <t>Dầu nhờn Mobil 1 5W30 1L</t>
  </si>
  <si>
    <t>Dầu nhờn Mobil Nuto H68 208L</t>
  </si>
  <si>
    <t>Dầu nhờn Mobil Super 1000X2 15W40 4L</t>
  </si>
  <si>
    <t>Dầu nhờn Mobil Super Everyday Protection 20W50 4L</t>
  </si>
  <si>
    <t>Dầu nhờn Mobil Super Friction Fighter 5W30 4L</t>
  </si>
  <si>
    <t>Dầu nhờn Mobil Super Moto 15W40 0,8L</t>
  </si>
  <si>
    <t>Dầu nhờn Mobil Super Moto 15W40 1L</t>
  </si>
  <si>
    <t>Dầu nhờn Mobil Super Moto 20W50 0,8L</t>
  </si>
  <si>
    <t>Dầu nhờn Mobil Super Moto 20W50 1L</t>
  </si>
  <si>
    <t>Dầu nhờn Mobil Super Moto Scooter 10W40 0,8L</t>
  </si>
  <si>
    <t>Dầu nhờn Mobil Super Moto Scooter 10W40 1L</t>
  </si>
  <si>
    <t>Dầu nhờn Mobilube HD 80W90 4L</t>
  </si>
  <si>
    <t>Dầu nhờn Mobilube HD 85W140 4L</t>
  </si>
  <si>
    <t>Mỡ Mobilux EP2 16kg</t>
  </si>
  <si>
    <t>BÁO CÁO KẾT QUẢ THỰC HIỆN CHƯƠNG TRÌNH KHUYẾN MẠI 
DẦU NHỜN COMECO VÀ MOBIL (TỪ NGÀY 25/11/2023 ĐẾN 11/01/2024)</t>
  </si>
  <si>
    <t>SẢN LƯỢNG THỰC HIỆN TRONG KỲ KM 
(25/11/2023-11/01/2024)</t>
  </si>
  <si>
    <t>SẢN LƯỢNG THỰC HIỆN CÙNG KỲ
(25/11/2022-11/01/2023)</t>
  </si>
  <si>
    <t>TP. HCM, ngày     tháng 01 năm 2024</t>
  </si>
  <si>
    <t>CNXD số 9</t>
  </si>
  <si>
    <t>Ngày</t>
  </si>
  <si>
    <t>Sum of L Hưởng KM</t>
  </si>
  <si>
    <t>Số lít dầu nhờn bán ra</t>
  </si>
  <si>
    <t>Số lượng hưởng KM</t>
  </si>
  <si>
    <t>Quy ra Xăng 95 KM</t>
  </si>
  <si>
    <t>Sum of Tiền hưởng KM</t>
  </si>
  <si>
    <t>Dầu nhờn Comeco CS68 (200 Lít)</t>
  </si>
  <si>
    <t>Dầu nhờn Comeco HD 40 SE/CC (18 lít)</t>
  </si>
  <si>
    <t>Dầu nhờn Comeco HD 50 SE/CC (F)</t>
  </si>
  <si>
    <t>Dầu nhờn Mobil Super Everday Protection 20W50 208L</t>
  </si>
  <si>
    <t>Dầu nhờn Mobil Super Moto Gear Oil 80W90 0,12L</t>
  </si>
  <si>
    <t>III. Đề xuất của Chi nhánh cho đợt khuyến mại tiếp theo (thời gian khuyến mại, quà tặng khuyến mại, sản phẩm khuyến mại):
- Đề xuất KM xăng dầu khi mua dầu nhờn vào các dịp lễ lớn.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</si>
</sst>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₫_-;\-* #,##0.00\ _₫_-;_-* &quot;-&quot;??\ _₫_-;_-@_-"/>
    <numFmt numFmtId="165" formatCode="_-* #,##0\ _₫_-;\-* #,##0\ _₫_-;_-* &quot;-&quot;??\ _₫_-;_-@_-"/>
    <numFmt numFmtId="166" formatCode="_(* #,##0_);_(* \(#,##0\);_(* &quot;-&quot;??_);_(@_)"/>
    <numFmt numFmtId="167" formatCode="_-* #,##0.0\ _₫_-;\-* #,##0.0\ _₫_-;_-* &quot;-&quot;??\ _₫_-;_-@_-"/>
    <numFmt numFmtId="168" formatCode="#,##0_ ;\-#,##0\ "/>
    <numFmt numFmtId="169" formatCode="0.0%"/>
  </numFmts>
  <fonts count="4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sz val="11"/>
      <color rgb="FF006100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b/>
      <sz val="14"/>
      <color rgb="FF000099"/>
      <name val="Times New Roman"/>
      <family val="1"/>
    </font>
    <font>
      <i/>
      <sz val="14"/>
      <name val="Times New Roman"/>
      <family val="1"/>
    </font>
    <font>
      <b/>
      <sz val="15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rgb="FFFF0000"/>
      <name val="Times New Roman"/>
      <family val="1"/>
    </font>
    <font>
      <b/>
      <sz val="11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u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1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i/>
      <sz val="13"/>
      <name val="Times New Roman"/>
      <family val="1"/>
      <charset val="163"/>
    </font>
    <font>
      <sz val="13"/>
      <color rgb="FFFF0000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i/>
      <sz val="13"/>
      <color rgb="FFFF0000"/>
      <name val="Times New Roman"/>
      <family val="1"/>
      <charset val="163"/>
    </font>
    <font>
      <b/>
      <i/>
      <sz val="11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1"/>
      <color rgb="FFFF0000"/>
      <name val="Calibri"/>
      <family val="2"/>
      <charset val="163"/>
      <scheme val="minor"/>
    </font>
    <font>
      <u/>
      <sz val="12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6" fontId="7" fillId="0" borderId="0" xfId="5" applyNumberFormat="1" applyFont="1" applyFill="1" applyBorder="1" applyAlignment="1">
      <alignment vertical="center"/>
    </xf>
    <xf numFmtId="0" fontId="2" fillId="0" borderId="0" xfId="0" applyFont="1" applyFill="1"/>
    <xf numFmtId="0" fontId="8" fillId="0" borderId="0" xfId="0" applyFont="1" applyFill="1" applyAlignment="1">
      <alignment horizontal="left" vertical="center"/>
    </xf>
    <xf numFmtId="0" fontId="15" fillId="0" borderId="0" xfId="0" applyFont="1" applyFill="1"/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2" fillId="0" borderId="0" xfId="0" quotePrefix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166" fontId="2" fillId="4" borderId="1" xfId="5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66" fontId="7" fillId="4" borderId="1" xfId="5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166" fontId="13" fillId="0" borderId="0" xfId="5" applyNumberFormat="1" applyFont="1" applyFill="1" applyBorder="1" applyAlignment="1">
      <alignment vertical="center"/>
    </xf>
    <xf numFmtId="166" fontId="12" fillId="0" borderId="0" xfId="5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166" fontId="12" fillId="0" borderId="0" xfId="5" quotePrefix="1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6" fontId="2" fillId="0" borderId="0" xfId="5" applyNumberFormat="1" applyFont="1" applyFill="1" applyBorder="1" applyAlignment="1">
      <alignment vertical="center"/>
    </xf>
    <xf numFmtId="3" fontId="2" fillId="4" borderId="5" xfId="4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166" fontId="24" fillId="0" borderId="0" xfId="5" applyNumberFormat="1" applyFont="1" applyFill="1" applyBorder="1" applyAlignment="1">
      <alignment vertical="center"/>
    </xf>
    <xf numFmtId="0" fontId="25" fillId="0" borderId="0" xfId="0" applyFont="1" applyFill="1"/>
    <xf numFmtId="166" fontId="7" fillId="4" borderId="1" xfId="0" applyNumberFormat="1" applyFont="1" applyFill="1" applyBorder="1" applyAlignment="1">
      <alignment vertical="center"/>
    </xf>
    <xf numFmtId="165" fontId="7" fillId="4" borderId="1" xfId="1" applyNumberFormat="1" applyFont="1" applyFill="1" applyBorder="1" applyAlignment="1">
      <alignment vertical="center"/>
    </xf>
    <xf numFmtId="9" fontId="2" fillId="4" borderId="1" xfId="6" applyFont="1" applyFill="1" applyBorder="1" applyAlignment="1">
      <alignment vertical="center"/>
    </xf>
    <xf numFmtId="9" fontId="27" fillId="4" borderId="1" xfId="6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30" fillId="0" borderId="0" xfId="0" applyFont="1" applyFill="1"/>
    <xf numFmtId="0" fontId="29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 wrapText="1"/>
    </xf>
    <xf numFmtId="0" fontId="33" fillId="0" borderId="0" xfId="0" applyFont="1" applyFill="1"/>
    <xf numFmtId="0" fontId="35" fillId="0" borderId="0" xfId="0" applyFont="1" applyFill="1" applyAlignment="1">
      <alignment horizontal="left" vertical="center"/>
    </xf>
    <xf numFmtId="0" fontId="34" fillId="0" borderId="0" xfId="0" applyFont="1" applyFill="1"/>
    <xf numFmtId="0" fontId="39" fillId="0" borderId="0" xfId="0" applyFont="1" applyFill="1"/>
    <xf numFmtId="0" fontId="42" fillId="0" borderId="0" xfId="0" applyFont="1" applyFill="1"/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center" vertical="center"/>
    </xf>
    <xf numFmtId="0" fontId="27" fillId="0" borderId="0" xfId="0" applyFont="1" applyFill="1"/>
    <xf numFmtId="0" fontId="29" fillId="0" borderId="0" xfId="0" applyFont="1" applyFill="1"/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0" fontId="29" fillId="0" borderId="5" xfId="0" applyFont="1" applyFill="1" applyBorder="1" applyAlignment="1">
      <alignment vertical="center"/>
    </xf>
    <xf numFmtId="168" fontId="28" fillId="0" borderId="2" xfId="1" applyNumberFormat="1" applyFont="1" applyFill="1" applyBorder="1" applyAlignment="1">
      <alignment vertical="center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left" vertical="center" wrapText="1"/>
    </xf>
    <xf numFmtId="165" fontId="29" fillId="0" borderId="1" xfId="1" applyNumberFormat="1" applyFont="1" applyFill="1" applyBorder="1" applyAlignment="1">
      <alignment horizontal="center" vertical="center"/>
    </xf>
    <xf numFmtId="165" fontId="39" fillId="0" borderId="1" xfId="1" applyNumberFormat="1" applyFont="1" applyFill="1" applyBorder="1" applyAlignment="1">
      <alignment horizontal="center" vertical="center"/>
    </xf>
    <xf numFmtId="165" fontId="39" fillId="0" borderId="15" xfId="1" applyNumberFormat="1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/>
    </xf>
    <xf numFmtId="169" fontId="34" fillId="0" borderId="1" xfId="6" applyNumberFormat="1" applyFont="1" applyFill="1" applyBorder="1" applyAlignment="1">
      <alignment vertical="center"/>
    </xf>
    <xf numFmtId="169" fontId="35" fillId="0" borderId="1" xfId="6" applyNumberFormat="1" applyFont="1" applyFill="1" applyBorder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67" fontId="29" fillId="0" borderId="3" xfId="1" applyNumberFormat="1" applyFont="1" applyFill="1" applyBorder="1" applyAlignment="1">
      <alignment vertical="center"/>
    </xf>
    <xf numFmtId="167" fontId="29" fillId="0" borderId="2" xfId="1" applyNumberFormat="1" applyFont="1" applyFill="1" applyBorder="1" applyAlignment="1"/>
    <xf numFmtId="165" fontId="43" fillId="0" borderId="16" xfId="1" applyNumberFormat="1" applyFont="1" applyFill="1" applyBorder="1" applyAlignment="1">
      <alignment vertical="center"/>
    </xf>
    <xf numFmtId="165" fontId="43" fillId="0" borderId="13" xfId="1" applyNumberFormat="1" applyFont="1" applyFill="1" applyBorder="1" applyAlignment="1">
      <alignment vertical="center"/>
    </xf>
    <xf numFmtId="165" fontId="43" fillId="0" borderId="14" xfId="1" applyNumberFormat="1" applyFont="1" applyFill="1" applyBorder="1" applyAlignment="1">
      <alignment vertical="center"/>
    </xf>
    <xf numFmtId="165" fontId="29" fillId="0" borderId="2" xfId="1" applyNumberFormat="1" applyFont="1" applyFill="1" applyBorder="1" applyAlignment="1">
      <alignment horizontal="center" vertical="center"/>
    </xf>
    <xf numFmtId="0" fontId="44" fillId="0" borderId="0" xfId="0" applyFont="1"/>
    <xf numFmtId="0" fontId="15" fillId="0" borderId="0" xfId="0" applyFont="1" applyFill="1" applyAlignment="1"/>
    <xf numFmtId="0" fontId="45" fillId="0" borderId="0" xfId="0" applyFont="1" applyFill="1" applyAlignment="1"/>
    <xf numFmtId="0" fontId="1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46" fillId="0" borderId="0" xfId="0" applyFont="1" applyFill="1"/>
    <xf numFmtId="0" fontId="47" fillId="0" borderId="0" xfId="0" applyFont="1" applyFill="1"/>
    <xf numFmtId="0" fontId="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2" fillId="0" borderId="0" xfId="0" quotePrefix="1" applyFont="1" applyFill="1" applyBorder="1" applyAlignment="1">
      <alignment horizontal="left" vertical="center" wrapText="1"/>
    </xf>
    <xf numFmtId="0" fontId="26" fillId="0" borderId="0" xfId="0" quotePrefix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6" fillId="0" borderId="0" xfId="0" quotePrefix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4" fillId="0" borderId="9" xfId="4" applyFont="1" applyBorder="1" applyAlignment="1">
      <alignment horizontal="center" vertical="center" wrapText="1"/>
    </xf>
    <xf numFmtId="0" fontId="14" fillId="0" borderId="10" xfId="4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2" fillId="4" borderId="3" xfId="4" applyNumberFormat="1" applyFont="1" applyFill="1" applyBorder="1" applyAlignment="1">
      <alignment horizontal="center" vertical="center"/>
    </xf>
    <xf numFmtId="3" fontId="2" fillId="4" borderId="2" xfId="4" applyNumberFormat="1" applyFont="1" applyFill="1" applyBorder="1" applyAlignment="1">
      <alignment horizontal="center" vertical="center"/>
    </xf>
    <xf numFmtId="3" fontId="2" fillId="4" borderId="3" xfId="4" applyNumberFormat="1" applyFont="1" applyFill="1" applyBorder="1" applyAlignment="1">
      <alignment horizontal="center" vertical="center" wrapText="1"/>
    </xf>
    <xf numFmtId="3" fontId="2" fillId="4" borderId="2" xfId="4" applyNumberFormat="1" applyFont="1" applyFill="1" applyBorder="1" applyAlignment="1">
      <alignment horizontal="center" vertical="center" wrapText="1"/>
    </xf>
    <xf numFmtId="3" fontId="2" fillId="4" borderId="5" xfId="4" applyNumberFormat="1" applyFont="1" applyFill="1" applyBorder="1" applyAlignment="1">
      <alignment horizontal="center" vertical="center" wrapText="1"/>
    </xf>
    <xf numFmtId="0" fontId="12" fillId="4" borderId="1" xfId="4" applyFont="1" applyFill="1" applyBorder="1" applyAlignment="1">
      <alignment horizontal="center"/>
    </xf>
    <xf numFmtId="0" fontId="12" fillId="0" borderId="3" xfId="4" applyFont="1" applyFill="1" applyBorder="1" applyAlignment="1">
      <alignment horizontal="left"/>
    </xf>
    <xf numFmtId="0" fontId="12" fillId="0" borderId="5" xfId="4" applyFont="1" applyFill="1" applyBorder="1" applyAlignment="1">
      <alignment horizontal="left"/>
    </xf>
    <xf numFmtId="0" fontId="12" fillId="0" borderId="2" xfId="4" applyFont="1" applyFill="1" applyBorder="1" applyAlignment="1">
      <alignment horizontal="left"/>
    </xf>
    <xf numFmtId="0" fontId="12" fillId="0" borderId="7" xfId="4" applyFont="1" applyFill="1" applyBorder="1" applyAlignment="1">
      <alignment horizontal="left" vertical="top" wrapText="1"/>
    </xf>
    <xf numFmtId="0" fontId="12" fillId="0" borderId="6" xfId="4" applyFont="1" applyFill="1" applyBorder="1" applyAlignment="1">
      <alignment horizontal="left" vertical="top" wrapText="1"/>
    </xf>
    <xf numFmtId="0" fontId="12" fillId="0" borderId="8" xfId="4" applyFont="1" applyFill="1" applyBorder="1" applyAlignment="1">
      <alignment horizontal="left" vertical="top" wrapText="1"/>
    </xf>
    <xf numFmtId="0" fontId="12" fillId="0" borderId="9" xfId="4" applyFont="1" applyFill="1" applyBorder="1" applyAlignment="1">
      <alignment horizontal="left" vertical="top" wrapText="1"/>
    </xf>
    <xf numFmtId="0" fontId="12" fillId="0" borderId="4" xfId="4" applyFont="1" applyFill="1" applyBorder="1" applyAlignment="1">
      <alignment horizontal="left" vertical="top" wrapText="1"/>
    </xf>
    <xf numFmtId="0" fontId="12" fillId="0" borderId="10" xfId="4" applyFont="1" applyFill="1" applyBorder="1" applyAlignment="1">
      <alignment horizontal="left" vertical="top" wrapText="1"/>
    </xf>
    <xf numFmtId="3" fontId="12" fillId="4" borderId="3" xfId="4" applyNumberFormat="1" applyFont="1" applyFill="1" applyBorder="1" applyAlignment="1">
      <alignment horizontal="center"/>
    </xf>
    <xf numFmtId="3" fontId="12" fillId="4" borderId="2" xfId="4" applyNumberFormat="1" applyFont="1" applyFill="1" applyBorder="1" applyAlignment="1">
      <alignment horizontal="center"/>
    </xf>
    <xf numFmtId="3" fontId="12" fillId="4" borderId="7" xfId="4" applyNumberFormat="1" applyFont="1" applyFill="1" applyBorder="1" applyAlignment="1">
      <alignment horizontal="center" vertical="center"/>
    </xf>
    <xf numFmtId="3" fontId="12" fillId="4" borderId="8" xfId="4" applyNumberFormat="1" applyFont="1" applyFill="1" applyBorder="1" applyAlignment="1">
      <alignment horizontal="center" vertical="center"/>
    </xf>
    <xf numFmtId="3" fontId="12" fillId="4" borderId="9" xfId="4" applyNumberFormat="1" applyFont="1" applyFill="1" applyBorder="1" applyAlignment="1">
      <alignment horizontal="center" vertical="center"/>
    </xf>
    <xf numFmtId="3" fontId="12" fillId="4" borderId="10" xfId="4" applyNumberFormat="1" applyFont="1" applyFill="1" applyBorder="1" applyAlignment="1">
      <alignment horizontal="center" vertical="center"/>
    </xf>
    <xf numFmtId="3" fontId="7" fillId="4" borderId="3" xfId="4" applyNumberFormat="1" applyFont="1" applyFill="1" applyBorder="1" applyAlignment="1">
      <alignment horizontal="center" vertical="center" wrapText="1"/>
    </xf>
    <xf numFmtId="3" fontId="7" fillId="4" borderId="2" xfId="4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165" fontId="30" fillId="0" borderId="21" xfId="1" applyNumberFormat="1" applyFont="1" applyFill="1" applyBorder="1" applyAlignment="1">
      <alignment horizontal="center" vertical="center" wrapText="1"/>
    </xf>
    <xf numFmtId="165" fontId="30" fillId="0" borderId="22" xfId="1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165" fontId="30" fillId="0" borderId="17" xfId="1" applyNumberFormat="1" applyFont="1" applyFill="1" applyBorder="1" applyAlignment="1">
      <alignment horizontal="center" vertical="center" wrapText="1"/>
    </xf>
    <xf numFmtId="165" fontId="30" fillId="0" borderId="18" xfId="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top" wrapText="1"/>
    </xf>
    <xf numFmtId="0" fontId="29" fillId="0" borderId="3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left" vertical="top" wrapText="1"/>
    </xf>
    <xf numFmtId="0" fontId="34" fillId="0" borderId="5" xfId="0" applyFont="1" applyFill="1" applyBorder="1" applyAlignment="1">
      <alignment horizontal="left" vertical="top" wrapText="1"/>
    </xf>
    <xf numFmtId="0" fontId="40" fillId="0" borderId="0" xfId="0" applyFont="1" applyFill="1" applyAlignment="1">
      <alignment horizontal="left" vertical="top" wrapText="1"/>
    </xf>
    <xf numFmtId="0" fontId="36" fillId="0" borderId="6" xfId="0" applyFont="1" applyFill="1" applyBorder="1" applyAlignment="1">
      <alignment horizontal="left" vertical="top" wrapText="1"/>
    </xf>
    <xf numFmtId="0" fontId="37" fillId="0" borderId="6" xfId="0" applyFont="1" applyFill="1" applyBorder="1" applyAlignment="1">
      <alignment horizontal="left" vertical="top"/>
    </xf>
    <xf numFmtId="0" fontId="39" fillId="0" borderId="6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left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165" fontId="30" fillId="0" borderId="19" xfId="1" applyNumberFormat="1" applyFont="1" applyFill="1" applyBorder="1" applyAlignment="1">
      <alignment horizontal="center" vertical="center" wrapText="1"/>
    </xf>
    <xf numFmtId="165" fontId="30" fillId="0" borderId="20" xfId="1" applyNumberFormat="1" applyFont="1" applyFill="1" applyBorder="1" applyAlignment="1">
      <alignment horizontal="center" vertical="center" wrapText="1"/>
    </xf>
    <xf numFmtId="165" fontId="29" fillId="0" borderId="3" xfId="1" applyNumberFormat="1" applyFont="1" applyFill="1" applyBorder="1" applyAlignment="1">
      <alignment horizontal="center" vertical="center" wrapText="1"/>
    </xf>
    <xf numFmtId="165" fontId="29" fillId="0" borderId="2" xfId="1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Comma 2" xfId="5" xr:uid="{00000000-0005-0000-0000-000001000000}"/>
    <cellStyle name="Good 2" xfId="2" xr:uid="{00000000-0005-0000-0000-000002000000}"/>
    <cellStyle name="Neutral 2" xfId="3" xr:uid="{00000000-0005-0000-0000-000003000000}"/>
    <cellStyle name="Normal" xfId="0" builtinId="0"/>
    <cellStyle name="Normal 2" xfId="4" xr:uid="{00000000-0005-0000-0000-000005000000}"/>
    <cellStyle name="Percent" xfId="6" builtinId="5"/>
  </cellStyles>
  <dxfs count="0"/>
  <tableStyles count="0" defaultTableStyle="TableStyleMedium2" defaultPivotStyle="PivotStyleLight16"/>
  <colors>
    <mruColors>
      <color rgb="FF000099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43"/>
  <sheetViews>
    <sheetView topLeftCell="C25" zoomScale="70" zoomScaleNormal="70" zoomScaleSheetLayoutView="70" workbookViewId="0">
      <selection activeCell="S42" sqref="S42:X43"/>
    </sheetView>
  </sheetViews>
  <sheetFormatPr defaultColWidth="9.140625" defaultRowHeight="15" x14ac:dyDescent="0.25"/>
  <cols>
    <col min="1" max="1" width="8.7109375" style="1" customWidth="1"/>
    <col min="2" max="3" width="7" style="1" customWidth="1"/>
    <col min="4" max="4" width="8.42578125" style="1" customWidth="1"/>
    <col min="5" max="5" width="7.7109375" style="1" customWidth="1"/>
    <col min="6" max="6" width="7" style="1" customWidth="1"/>
    <col min="7" max="7" width="8.140625" style="1" customWidth="1"/>
    <col min="8" max="8" width="7" style="1" customWidth="1"/>
    <col min="9" max="9" width="8.42578125" style="1" customWidth="1"/>
    <col min="10" max="10" width="7" style="5" customWidth="1"/>
    <col min="11" max="11" width="7.85546875" style="5" customWidth="1"/>
    <col min="12" max="12" width="8.5703125" style="5" customWidth="1"/>
    <col min="13" max="14" width="7" style="5" customWidth="1"/>
    <col min="15" max="15" width="9.7109375" style="5" customWidth="1"/>
    <col min="16" max="16" width="7" style="5" customWidth="1"/>
    <col min="17" max="17" width="8.28515625" style="5" customWidth="1"/>
    <col min="18" max="18" width="7.85546875" style="5" customWidth="1"/>
    <col min="19" max="19" width="7" style="5" customWidth="1"/>
    <col min="20" max="20" width="9" style="5" customWidth="1"/>
    <col min="21" max="21" width="8.85546875" style="5" customWidth="1"/>
    <col min="22" max="23" width="8.28515625" style="5" customWidth="1"/>
    <col min="24" max="24" width="8.5703125" style="5" customWidth="1"/>
    <col min="25" max="16384" width="9.140625" style="5"/>
  </cols>
  <sheetData>
    <row r="1" spans="1:24" s="7" customFormat="1" ht="18.75" customHeight="1" x14ac:dyDescent="0.25">
      <c r="A1" s="84" t="s">
        <v>1</v>
      </c>
      <c r="B1" s="84"/>
      <c r="C1" s="84"/>
      <c r="D1" s="84"/>
      <c r="E1" s="84"/>
      <c r="F1" s="6"/>
      <c r="G1" s="6"/>
      <c r="H1" s="6"/>
      <c r="I1" s="6"/>
      <c r="S1" s="89" t="s">
        <v>3</v>
      </c>
      <c r="T1" s="89"/>
      <c r="U1" s="89"/>
      <c r="V1" s="89"/>
      <c r="W1" s="89"/>
      <c r="X1" s="89"/>
    </row>
    <row r="2" spans="1:24" s="7" customFormat="1" ht="18.75" customHeight="1" x14ac:dyDescent="0.25">
      <c r="A2" s="85" t="s">
        <v>2</v>
      </c>
      <c r="B2" s="85"/>
      <c r="C2" s="85"/>
      <c r="D2" s="85"/>
      <c r="E2" s="85"/>
      <c r="F2" s="6"/>
      <c r="G2" s="6"/>
      <c r="H2" s="6"/>
      <c r="I2" s="6"/>
      <c r="S2" s="90" t="s">
        <v>4</v>
      </c>
      <c r="T2" s="90"/>
      <c r="U2" s="90"/>
      <c r="V2" s="90"/>
      <c r="W2" s="90"/>
      <c r="X2" s="90"/>
    </row>
    <row r="3" spans="1:24" s="7" customFormat="1" ht="18.75" customHeight="1" x14ac:dyDescent="0.25">
      <c r="A3" s="84" t="s">
        <v>85</v>
      </c>
      <c r="B3" s="84"/>
      <c r="C3" s="84"/>
      <c r="D3" s="84"/>
      <c r="E3" s="84"/>
      <c r="F3" s="6"/>
      <c r="G3" s="6"/>
      <c r="H3" s="6"/>
      <c r="I3" s="6"/>
    </row>
    <row r="4" spans="1:24" x14ac:dyDescent="0.25">
      <c r="A4" s="3"/>
      <c r="B4" s="3"/>
      <c r="C4" s="3"/>
      <c r="D4" s="2"/>
      <c r="E4" s="3"/>
      <c r="F4" s="3"/>
      <c r="G4" s="3"/>
      <c r="H4" s="2"/>
      <c r="I4" s="2"/>
    </row>
    <row r="5" spans="1:24" ht="41.25" customHeight="1" x14ac:dyDescent="0.25">
      <c r="A5" s="95" t="s">
        <v>84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4" ht="33" customHeight="1" x14ac:dyDescent="0.25">
      <c r="A6" s="12" t="s">
        <v>23</v>
      </c>
      <c r="B6" s="3"/>
      <c r="C6" s="3"/>
      <c r="D6" s="2"/>
      <c r="E6" s="3"/>
      <c r="F6" s="3"/>
      <c r="G6" s="3"/>
      <c r="H6" s="2"/>
      <c r="I6" s="2"/>
    </row>
    <row r="7" spans="1:24" ht="33" customHeight="1" x14ac:dyDescent="0.25">
      <c r="A7" s="100" t="s">
        <v>60</v>
      </c>
      <c r="B7" s="100"/>
      <c r="C7" s="100"/>
      <c r="D7" s="100"/>
      <c r="E7" s="100"/>
      <c r="F7" s="100"/>
      <c r="G7" s="100"/>
      <c r="H7" s="100"/>
      <c r="I7" s="100" t="s">
        <v>61</v>
      </c>
      <c r="J7" s="100"/>
      <c r="K7" s="100"/>
      <c r="L7" s="100"/>
      <c r="M7" s="100"/>
      <c r="N7" s="100"/>
      <c r="O7" s="100"/>
      <c r="P7" s="100"/>
      <c r="Q7" s="100" t="s">
        <v>62</v>
      </c>
      <c r="R7" s="100"/>
      <c r="S7" s="100"/>
      <c r="T7" s="100"/>
      <c r="U7" s="100"/>
      <c r="V7" s="100"/>
      <c r="W7" s="100"/>
      <c r="X7" s="100"/>
    </row>
    <row r="8" spans="1:24" s="16" customFormat="1" ht="19.149999999999999" customHeight="1" x14ac:dyDescent="0.25">
      <c r="A8" s="101" t="s">
        <v>58</v>
      </c>
      <c r="B8" s="102"/>
      <c r="C8" s="103"/>
      <c r="D8" s="86" t="s">
        <v>59</v>
      </c>
      <c r="E8" s="86"/>
      <c r="F8" s="86"/>
      <c r="G8" s="86"/>
      <c r="H8" s="87" t="s">
        <v>7</v>
      </c>
      <c r="I8" s="86" t="s">
        <v>58</v>
      </c>
      <c r="J8" s="86"/>
      <c r="K8" s="86"/>
      <c r="L8" s="86" t="s">
        <v>59</v>
      </c>
      <c r="M8" s="86"/>
      <c r="N8" s="86"/>
      <c r="O8" s="86"/>
      <c r="P8" s="87" t="s">
        <v>7</v>
      </c>
      <c r="Q8" s="86" t="s">
        <v>11</v>
      </c>
      <c r="R8" s="86"/>
      <c r="S8" s="86"/>
      <c r="T8" s="86" t="s">
        <v>25</v>
      </c>
      <c r="U8" s="86"/>
      <c r="V8" s="86"/>
      <c r="W8" s="86"/>
      <c r="X8" s="87" t="s">
        <v>30</v>
      </c>
    </row>
    <row r="9" spans="1:24" ht="63" customHeight="1" x14ac:dyDescent="0.25">
      <c r="A9" s="14" t="s">
        <v>5</v>
      </c>
      <c r="B9" s="14" t="s">
        <v>6</v>
      </c>
      <c r="C9" s="14" t="s">
        <v>0</v>
      </c>
      <c r="D9" s="14" t="s">
        <v>10</v>
      </c>
      <c r="E9" s="14" t="s">
        <v>8</v>
      </c>
      <c r="F9" s="14" t="s">
        <v>9</v>
      </c>
      <c r="G9" s="14" t="s">
        <v>0</v>
      </c>
      <c r="H9" s="88"/>
      <c r="I9" s="14" t="s">
        <v>5</v>
      </c>
      <c r="J9" s="14" t="s">
        <v>6</v>
      </c>
      <c r="K9" s="14" t="s">
        <v>0</v>
      </c>
      <c r="L9" s="14" t="s">
        <v>10</v>
      </c>
      <c r="M9" s="14" t="s">
        <v>8</v>
      </c>
      <c r="N9" s="14" t="s">
        <v>9</v>
      </c>
      <c r="O9" s="14" t="s">
        <v>0</v>
      </c>
      <c r="P9" s="88"/>
      <c r="Q9" s="14" t="s">
        <v>5</v>
      </c>
      <c r="R9" s="14" t="s">
        <v>6</v>
      </c>
      <c r="S9" s="14" t="s">
        <v>0</v>
      </c>
      <c r="T9" s="14" t="s">
        <v>26</v>
      </c>
      <c r="U9" s="14" t="s">
        <v>27</v>
      </c>
      <c r="V9" s="14" t="s">
        <v>28</v>
      </c>
      <c r="W9" s="14" t="s">
        <v>29</v>
      </c>
      <c r="X9" s="88"/>
    </row>
    <row r="10" spans="1:24" s="19" customFormat="1" ht="24" x14ac:dyDescent="0.2">
      <c r="A10" s="18">
        <v>1</v>
      </c>
      <c r="B10" s="18">
        <v>2</v>
      </c>
      <c r="C10" s="18" t="s">
        <v>17</v>
      </c>
      <c r="D10" s="18">
        <v>4</v>
      </c>
      <c r="E10" s="18">
        <v>5</v>
      </c>
      <c r="F10" s="18">
        <v>6</v>
      </c>
      <c r="G10" s="18" t="s">
        <v>18</v>
      </c>
      <c r="H10" s="18" t="s">
        <v>19</v>
      </c>
      <c r="I10" s="18">
        <v>9</v>
      </c>
      <c r="J10" s="18">
        <v>10</v>
      </c>
      <c r="K10" s="18" t="s">
        <v>20</v>
      </c>
      <c r="L10" s="18">
        <v>12</v>
      </c>
      <c r="M10" s="18">
        <v>13</v>
      </c>
      <c r="N10" s="18">
        <v>14</v>
      </c>
      <c r="O10" s="18" t="s">
        <v>21</v>
      </c>
      <c r="P10" s="18" t="s">
        <v>22</v>
      </c>
      <c r="Q10" s="18" t="s">
        <v>12</v>
      </c>
      <c r="R10" s="18" t="s">
        <v>13</v>
      </c>
      <c r="S10" s="18" t="s">
        <v>14</v>
      </c>
      <c r="T10" s="18" t="s">
        <v>15</v>
      </c>
      <c r="U10" s="18" t="s">
        <v>16</v>
      </c>
      <c r="V10" s="18" t="s">
        <v>64</v>
      </c>
      <c r="W10" s="18" t="s">
        <v>65</v>
      </c>
      <c r="X10" s="18" t="s">
        <v>63</v>
      </c>
    </row>
    <row r="11" spans="1:24" s="1" customFormat="1" ht="25.5" customHeight="1" x14ac:dyDescent="0.25">
      <c r="A11" s="15">
        <v>800</v>
      </c>
      <c r="B11" s="15">
        <v>90</v>
      </c>
      <c r="C11" s="17">
        <f>+SUM(A11:B11)</f>
        <v>890</v>
      </c>
      <c r="D11" s="15">
        <v>208</v>
      </c>
      <c r="E11" s="15"/>
      <c r="F11" s="15">
        <v>64</v>
      </c>
      <c r="G11" s="31">
        <f>SUM(D11:F11)</f>
        <v>272</v>
      </c>
      <c r="H11" s="17">
        <f>+SUM(G11,C11)</f>
        <v>1162</v>
      </c>
      <c r="I11" s="15">
        <v>200</v>
      </c>
      <c r="J11" s="15">
        <v>198</v>
      </c>
      <c r="K11" s="17">
        <f>+I11+J11</f>
        <v>398</v>
      </c>
      <c r="L11" s="15"/>
      <c r="M11" s="15"/>
      <c r="N11" s="15">
        <v>56</v>
      </c>
      <c r="O11" s="32">
        <f>SUM(L11:N11)</f>
        <v>56</v>
      </c>
      <c r="P11" s="31">
        <f>SUM(O11,K11)</f>
        <v>454</v>
      </c>
      <c r="Q11" s="33">
        <f t="shared" ref="Q11:V11" si="0">A11/I11</f>
        <v>4</v>
      </c>
      <c r="R11" s="33">
        <f t="shared" si="0"/>
        <v>0.45454545454545453</v>
      </c>
      <c r="S11" s="34">
        <f t="shared" si="0"/>
        <v>2.2361809045226129</v>
      </c>
      <c r="T11" s="33" t="e">
        <f t="shared" si="0"/>
        <v>#DIV/0!</v>
      </c>
      <c r="U11" s="33" t="e">
        <f t="shared" si="0"/>
        <v>#DIV/0!</v>
      </c>
      <c r="V11" s="33">
        <f t="shared" si="0"/>
        <v>1.1428571428571428</v>
      </c>
      <c r="W11" s="34">
        <f t="shared" ref="W11" si="1">G11/O11</f>
        <v>4.8571428571428568</v>
      </c>
      <c r="X11" s="34">
        <f>H11/P11</f>
        <v>2.5594713656387666</v>
      </c>
    </row>
    <row r="12" spans="1:24" ht="22.5" customHeight="1" x14ac:dyDescent="0.25">
      <c r="A12" s="8" t="s">
        <v>54</v>
      </c>
      <c r="B12" s="4"/>
      <c r="C12" s="4"/>
      <c r="D12" s="4"/>
      <c r="E12" s="4"/>
      <c r="F12" s="4"/>
      <c r="G12" s="4"/>
      <c r="H12" s="4"/>
      <c r="I12" s="4"/>
    </row>
    <row r="13" spans="1:24" ht="110.45" customHeight="1" x14ac:dyDescent="0.25">
      <c r="A13" s="96" t="s">
        <v>24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</row>
    <row r="14" spans="1:24" ht="18.75" x14ac:dyDescent="0.25">
      <c r="A14" s="11" t="s">
        <v>79</v>
      </c>
      <c r="B14" s="4"/>
      <c r="C14" s="4"/>
      <c r="D14" s="4"/>
      <c r="E14" s="4"/>
      <c r="F14" s="4"/>
      <c r="G14" s="4"/>
      <c r="H14" s="4"/>
      <c r="I14" s="4"/>
    </row>
    <row r="15" spans="1:24" ht="19.5" x14ac:dyDescent="0.25">
      <c r="A15" s="28" t="s">
        <v>81</v>
      </c>
      <c r="B15" s="29"/>
      <c r="C15" s="29"/>
      <c r="D15" s="29"/>
      <c r="E15" s="29"/>
      <c r="F15" s="29"/>
      <c r="G15" s="29"/>
      <c r="H15" s="29"/>
      <c r="I15" s="2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ht="41.45" customHeight="1" x14ac:dyDescent="0.25">
      <c r="A16" s="97" t="s">
        <v>82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</row>
    <row r="17" spans="1:24" ht="45" customHeight="1" x14ac:dyDescent="0.25">
      <c r="A17" s="97" t="s">
        <v>83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</row>
    <row r="18" spans="1:24" ht="68.25" customHeight="1" x14ac:dyDescent="0.25">
      <c r="A18" s="99" t="s">
        <v>78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</row>
    <row r="19" spans="1:24" s="13" customFormat="1" ht="19.5" x14ac:dyDescent="0.3">
      <c r="A19" s="8" t="s">
        <v>77</v>
      </c>
      <c r="B19" s="20"/>
      <c r="C19" s="21"/>
      <c r="D19" s="20"/>
      <c r="E19" s="20"/>
      <c r="F19" s="20"/>
      <c r="G19" s="20"/>
      <c r="H19" s="20"/>
      <c r="I19" s="20"/>
    </row>
    <row r="20" spans="1:24" s="13" customFormat="1" ht="18.75" x14ac:dyDescent="0.3">
      <c r="A20" s="22"/>
      <c r="B20" s="35" t="s">
        <v>80</v>
      </c>
      <c r="C20" s="23" t="s">
        <v>31</v>
      </c>
      <c r="D20" s="21"/>
      <c r="E20" s="21"/>
      <c r="F20" s="21"/>
      <c r="G20" s="21"/>
      <c r="H20" s="21"/>
      <c r="I20" s="21"/>
    </row>
    <row r="21" spans="1:24" s="13" customFormat="1" ht="18.75" x14ac:dyDescent="0.3">
      <c r="A21" s="22"/>
      <c r="B21" s="27"/>
      <c r="C21" s="23" t="s">
        <v>32</v>
      </c>
      <c r="D21" s="21"/>
      <c r="E21" s="21"/>
      <c r="F21" s="21"/>
      <c r="G21" s="21"/>
      <c r="H21" s="21"/>
      <c r="I21" s="21"/>
    </row>
    <row r="22" spans="1:24" s="13" customFormat="1" ht="18.75" x14ac:dyDescent="0.3">
      <c r="A22" s="22"/>
      <c r="B22" s="27"/>
      <c r="C22" s="23" t="s">
        <v>55</v>
      </c>
      <c r="D22" s="21"/>
      <c r="E22" s="21"/>
      <c r="F22" s="21"/>
      <c r="G22" s="21"/>
      <c r="H22" s="21"/>
      <c r="I22" s="21"/>
    </row>
    <row r="23" spans="1:24" ht="18.75" x14ac:dyDescent="0.25">
      <c r="A23" s="24"/>
      <c r="B23" s="21" t="s">
        <v>33</v>
      </c>
      <c r="C23" s="25"/>
      <c r="D23" s="25"/>
      <c r="E23" s="25"/>
      <c r="F23" s="25"/>
      <c r="G23" s="25"/>
      <c r="H23" s="25"/>
      <c r="I23" s="25"/>
    </row>
    <row r="24" spans="1:24" ht="18.75" x14ac:dyDescent="0.25">
      <c r="A24" s="12" t="s">
        <v>45</v>
      </c>
      <c r="B24" s="9"/>
      <c r="C24" s="9"/>
      <c r="D24" s="10"/>
      <c r="E24" s="10"/>
      <c r="F24" s="10"/>
      <c r="G24" s="10"/>
      <c r="H24" s="10"/>
      <c r="I24" s="10"/>
    </row>
    <row r="25" spans="1:24" ht="52.9" customHeight="1" x14ac:dyDescent="0.25">
      <c r="A25" s="91" t="s">
        <v>34</v>
      </c>
      <c r="B25" s="92"/>
      <c r="C25" s="93" t="s">
        <v>35</v>
      </c>
      <c r="D25" s="94"/>
      <c r="E25" s="106" t="s">
        <v>67</v>
      </c>
      <c r="F25" s="107"/>
      <c r="G25" s="93" t="s">
        <v>36</v>
      </c>
      <c r="H25" s="94"/>
      <c r="I25" s="93" t="s">
        <v>37</v>
      </c>
      <c r="J25" s="94"/>
      <c r="K25" s="93" t="s">
        <v>68</v>
      </c>
      <c r="L25" s="94"/>
      <c r="M25" s="93" t="s">
        <v>38</v>
      </c>
      <c r="N25" s="94"/>
      <c r="O25" s="93" t="s">
        <v>39</v>
      </c>
      <c r="P25" s="94"/>
    </row>
    <row r="26" spans="1:24" x14ac:dyDescent="0.25">
      <c r="A26" s="104" t="s">
        <v>40</v>
      </c>
      <c r="B26" s="105"/>
      <c r="C26" s="104" t="s">
        <v>40</v>
      </c>
      <c r="D26" s="105"/>
      <c r="E26" s="104" t="s">
        <v>40</v>
      </c>
      <c r="F26" s="105"/>
      <c r="G26" s="104" t="s">
        <v>40</v>
      </c>
      <c r="H26" s="105"/>
      <c r="I26" s="104" t="s">
        <v>40</v>
      </c>
      <c r="J26" s="105"/>
      <c r="K26" s="104" t="s">
        <v>41</v>
      </c>
      <c r="L26" s="105"/>
      <c r="M26" s="104" t="s">
        <v>42</v>
      </c>
      <c r="N26" s="105"/>
      <c r="O26" s="104" t="s">
        <v>43</v>
      </c>
      <c r="P26" s="105"/>
    </row>
    <row r="27" spans="1:24" ht="37.5" customHeight="1" x14ac:dyDescent="0.25">
      <c r="A27" s="108"/>
      <c r="B27" s="109"/>
      <c r="C27" s="110">
        <v>8</v>
      </c>
      <c r="D27" s="111"/>
      <c r="E27" s="26"/>
      <c r="F27" s="26"/>
      <c r="G27" s="110">
        <v>8</v>
      </c>
      <c r="H27" s="111"/>
      <c r="I27" s="110"/>
      <c r="J27" s="111"/>
      <c r="K27" s="110"/>
      <c r="L27" s="111"/>
      <c r="M27" s="110">
        <v>1</v>
      </c>
      <c r="N27" s="111"/>
      <c r="O27" s="129">
        <f>+SUM(A27:J27)+K27*3+M27*10</f>
        <v>26</v>
      </c>
      <c r="P27" s="130"/>
    </row>
    <row r="29" spans="1:24" ht="37.9" customHeight="1" x14ac:dyDescent="0.25">
      <c r="A29" s="91" t="s">
        <v>75</v>
      </c>
      <c r="B29" s="92"/>
      <c r="C29" s="93" t="s">
        <v>69</v>
      </c>
      <c r="D29" s="94"/>
      <c r="E29" s="93" t="s">
        <v>70</v>
      </c>
      <c r="F29" s="94"/>
      <c r="G29" s="93" t="s">
        <v>71</v>
      </c>
      <c r="H29" s="94"/>
      <c r="I29" s="93" t="s">
        <v>72</v>
      </c>
      <c r="J29" s="94"/>
      <c r="K29" s="93" t="s">
        <v>73</v>
      </c>
      <c r="L29" s="94"/>
      <c r="M29" s="93" t="s">
        <v>74</v>
      </c>
      <c r="N29" s="94"/>
      <c r="O29" s="93" t="s">
        <v>39</v>
      </c>
      <c r="P29" s="94"/>
    </row>
    <row r="30" spans="1:24" x14ac:dyDescent="0.25">
      <c r="A30" s="104" t="s">
        <v>42</v>
      </c>
      <c r="B30" s="105"/>
      <c r="C30" s="104" t="s">
        <v>42</v>
      </c>
      <c r="D30" s="105"/>
      <c r="E30" s="104" t="s">
        <v>42</v>
      </c>
      <c r="F30" s="105"/>
      <c r="G30" s="104" t="s">
        <v>42</v>
      </c>
      <c r="H30" s="105"/>
      <c r="I30" s="104" t="s">
        <v>42</v>
      </c>
      <c r="J30" s="105"/>
      <c r="K30" s="104" t="s">
        <v>42</v>
      </c>
      <c r="L30" s="105"/>
      <c r="M30" s="104" t="s">
        <v>42</v>
      </c>
      <c r="N30" s="105"/>
      <c r="O30" s="104" t="s">
        <v>43</v>
      </c>
      <c r="P30" s="105"/>
    </row>
    <row r="31" spans="1:24" ht="33" customHeight="1" x14ac:dyDescent="0.25">
      <c r="A31" s="108"/>
      <c r="B31" s="109"/>
      <c r="C31" s="110"/>
      <c r="D31" s="111"/>
      <c r="E31" s="110"/>
      <c r="F31" s="111"/>
      <c r="G31" s="110">
        <v>1</v>
      </c>
      <c r="H31" s="112"/>
      <c r="I31" s="26"/>
      <c r="J31" s="26"/>
      <c r="K31" s="110">
        <v>1</v>
      </c>
      <c r="L31" s="111"/>
      <c r="M31" s="110">
        <v>2</v>
      </c>
      <c r="N31" s="111"/>
      <c r="O31" s="129">
        <f>+SUM(A31:N31)*4</f>
        <v>16</v>
      </c>
      <c r="P31" s="130"/>
    </row>
    <row r="33" spans="1:24" ht="49.5" customHeight="1" x14ac:dyDescent="0.25">
      <c r="A33" s="91" t="s">
        <v>76</v>
      </c>
      <c r="B33" s="92"/>
      <c r="C33" s="91" t="s">
        <v>46</v>
      </c>
      <c r="D33" s="92"/>
      <c r="E33" s="93" t="s">
        <v>47</v>
      </c>
      <c r="F33" s="94"/>
      <c r="G33" s="93" t="s">
        <v>44</v>
      </c>
      <c r="H33" s="94"/>
      <c r="I33" s="93" t="s">
        <v>44</v>
      </c>
      <c r="J33" s="94"/>
      <c r="K33" s="93" t="s">
        <v>44</v>
      </c>
      <c r="L33" s="94"/>
      <c r="M33" s="93" t="s">
        <v>44</v>
      </c>
      <c r="N33" s="94"/>
      <c r="O33" s="93" t="s">
        <v>49</v>
      </c>
      <c r="P33" s="94"/>
    </row>
    <row r="34" spans="1:24" ht="15" customHeight="1" x14ac:dyDescent="0.25">
      <c r="A34" s="104" t="s">
        <v>48</v>
      </c>
      <c r="B34" s="105"/>
      <c r="C34" s="104" t="s">
        <v>48</v>
      </c>
      <c r="D34" s="105"/>
      <c r="E34" s="104" t="s">
        <v>48</v>
      </c>
      <c r="F34" s="105"/>
      <c r="G34" s="104" t="s">
        <v>48</v>
      </c>
      <c r="H34" s="105"/>
      <c r="I34" s="104" t="s">
        <v>48</v>
      </c>
      <c r="J34" s="105"/>
      <c r="K34" s="104" t="s">
        <v>48</v>
      </c>
      <c r="L34" s="105"/>
      <c r="M34" s="104" t="s">
        <v>48</v>
      </c>
      <c r="N34" s="105"/>
      <c r="O34" s="104" t="s">
        <v>50</v>
      </c>
      <c r="P34" s="105"/>
    </row>
    <row r="35" spans="1:24" ht="30.75" customHeight="1" x14ac:dyDescent="0.25">
      <c r="A35" s="108"/>
      <c r="B35" s="109"/>
      <c r="C35" s="110">
        <v>5</v>
      </c>
      <c r="D35" s="111"/>
      <c r="E35" s="110"/>
      <c r="F35" s="111"/>
      <c r="G35" s="110"/>
      <c r="H35" s="111"/>
      <c r="I35" s="110"/>
      <c r="J35" s="111"/>
      <c r="K35" s="110"/>
      <c r="L35" s="111"/>
      <c r="M35" s="110"/>
      <c r="N35" s="111"/>
      <c r="O35" s="129">
        <f>+SUM(A35:N35)</f>
        <v>5</v>
      </c>
      <c r="P35" s="130"/>
    </row>
    <row r="37" spans="1:24" ht="18.75" x14ac:dyDescent="0.3">
      <c r="A37" s="114" t="s">
        <v>56</v>
      </c>
      <c r="B37" s="115"/>
      <c r="C37" s="115"/>
      <c r="D37" s="115"/>
      <c r="E37" s="115"/>
      <c r="F37" s="116"/>
      <c r="G37" s="113">
        <v>50</v>
      </c>
      <c r="H37" s="113"/>
      <c r="J37" s="1"/>
      <c r="K37" s="1"/>
      <c r="L37" s="1"/>
    </row>
    <row r="38" spans="1:24" ht="18.75" x14ac:dyDescent="0.3">
      <c r="A38" s="114" t="s">
        <v>57</v>
      </c>
      <c r="B38" s="115"/>
      <c r="C38" s="115"/>
      <c r="D38" s="115"/>
      <c r="E38" s="115"/>
      <c r="F38" s="116"/>
      <c r="G38" s="123">
        <f>+O31+O27</f>
        <v>42</v>
      </c>
      <c r="H38" s="124"/>
      <c r="J38" s="1"/>
      <c r="K38" s="1"/>
      <c r="L38" s="1"/>
    </row>
    <row r="39" spans="1:24" ht="18.75" x14ac:dyDescent="0.3">
      <c r="A39" s="114" t="s">
        <v>51</v>
      </c>
      <c r="B39" s="115"/>
      <c r="C39" s="115"/>
      <c r="D39" s="115"/>
      <c r="E39" s="115"/>
      <c r="F39" s="116"/>
      <c r="G39" s="123">
        <f>+O35</f>
        <v>5</v>
      </c>
      <c r="H39" s="124"/>
      <c r="J39" s="1"/>
      <c r="K39" s="1"/>
      <c r="L39" s="1"/>
    </row>
    <row r="40" spans="1:24" ht="15" customHeight="1" x14ac:dyDescent="0.25">
      <c r="A40" s="117" t="s">
        <v>52</v>
      </c>
      <c r="B40" s="118"/>
      <c r="C40" s="118"/>
      <c r="D40" s="118"/>
      <c r="E40" s="118"/>
      <c r="F40" s="119"/>
      <c r="G40" s="125">
        <f>+G37-G38</f>
        <v>8</v>
      </c>
      <c r="H40" s="126"/>
      <c r="J40" s="1"/>
      <c r="K40" s="1"/>
      <c r="L40" s="1"/>
    </row>
    <row r="41" spans="1:24" ht="28.5" customHeight="1" x14ac:dyDescent="0.25">
      <c r="A41" s="120"/>
      <c r="B41" s="121"/>
      <c r="C41" s="121"/>
      <c r="D41" s="121"/>
      <c r="E41" s="121"/>
      <c r="F41" s="122"/>
      <c r="G41" s="127"/>
      <c r="H41" s="128"/>
      <c r="J41" s="1"/>
      <c r="K41" s="1"/>
      <c r="L41" s="1"/>
    </row>
    <row r="42" spans="1:24" ht="18.75" x14ac:dyDescent="0.3">
      <c r="S42" s="131" t="s">
        <v>66</v>
      </c>
      <c r="T42" s="131"/>
      <c r="U42" s="131"/>
      <c r="V42" s="131"/>
      <c r="W42" s="131"/>
      <c r="X42" s="131"/>
    </row>
    <row r="43" spans="1:24" ht="18.75" x14ac:dyDescent="0.25">
      <c r="S43" s="132" t="s">
        <v>53</v>
      </c>
      <c r="T43" s="132"/>
      <c r="U43" s="132"/>
      <c r="V43" s="132"/>
      <c r="W43" s="132"/>
      <c r="X43" s="132"/>
    </row>
  </sheetData>
  <sortState ref="A11:AQ45">
    <sortCondition ref="AK11:AK45"/>
  </sortState>
  <mergeCells count="102">
    <mergeCell ref="G30:H30"/>
    <mergeCell ref="I30:J30"/>
    <mergeCell ref="O25:P25"/>
    <mergeCell ref="O26:P26"/>
    <mergeCell ref="O27:P27"/>
    <mergeCell ref="O29:P29"/>
    <mergeCell ref="O30:P30"/>
    <mergeCell ref="K29:L29"/>
    <mergeCell ref="M29:N29"/>
    <mergeCell ref="O31:P31"/>
    <mergeCell ref="M33:N33"/>
    <mergeCell ref="M34:N34"/>
    <mergeCell ref="M35:N35"/>
    <mergeCell ref="S42:X42"/>
    <mergeCell ref="O33:P33"/>
    <mergeCell ref="O34:P34"/>
    <mergeCell ref="O35:P35"/>
    <mergeCell ref="S43:X43"/>
    <mergeCell ref="M31:N31"/>
    <mergeCell ref="G37:H37"/>
    <mergeCell ref="A37:F37"/>
    <mergeCell ref="A38:F38"/>
    <mergeCell ref="A40:F41"/>
    <mergeCell ref="G38:H38"/>
    <mergeCell ref="G39:H39"/>
    <mergeCell ref="G40:H41"/>
    <mergeCell ref="A39:F39"/>
    <mergeCell ref="K34:L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A33:B33"/>
    <mergeCell ref="C33:D33"/>
    <mergeCell ref="E33:F33"/>
    <mergeCell ref="G33:H33"/>
    <mergeCell ref="I33:J33"/>
    <mergeCell ref="K33:L33"/>
    <mergeCell ref="A31:B31"/>
    <mergeCell ref="C31:D31"/>
    <mergeCell ref="E31:F31"/>
    <mergeCell ref="K31:L31"/>
    <mergeCell ref="G31:H31"/>
    <mergeCell ref="A30:B30"/>
    <mergeCell ref="C30:D30"/>
    <mergeCell ref="E30:F30"/>
    <mergeCell ref="K30:L30"/>
    <mergeCell ref="M30:N30"/>
    <mergeCell ref="M25:N25"/>
    <mergeCell ref="M26:N26"/>
    <mergeCell ref="A26:B26"/>
    <mergeCell ref="C26:D26"/>
    <mergeCell ref="G26:H26"/>
    <mergeCell ref="I26:J26"/>
    <mergeCell ref="K26:L26"/>
    <mergeCell ref="A25:B25"/>
    <mergeCell ref="C25:D25"/>
    <mergeCell ref="G25:H25"/>
    <mergeCell ref="I25:J25"/>
    <mergeCell ref="K25:L25"/>
    <mergeCell ref="E25:F25"/>
    <mergeCell ref="A27:B27"/>
    <mergeCell ref="C27:D27"/>
    <mergeCell ref="G27:H27"/>
    <mergeCell ref="I27:J27"/>
    <mergeCell ref="K27:L27"/>
    <mergeCell ref="M27:N27"/>
    <mergeCell ref="A29:B29"/>
    <mergeCell ref="C29:D29"/>
    <mergeCell ref="E29:F29"/>
    <mergeCell ref="A5:X5"/>
    <mergeCell ref="A13:X13"/>
    <mergeCell ref="A16:X16"/>
    <mergeCell ref="A17:X17"/>
    <mergeCell ref="A18:X18"/>
    <mergeCell ref="A7:H7"/>
    <mergeCell ref="I7:P7"/>
    <mergeCell ref="Q7:X7"/>
    <mergeCell ref="A8:C8"/>
    <mergeCell ref="D8:G8"/>
    <mergeCell ref="H8:H9"/>
    <mergeCell ref="X8:X9"/>
    <mergeCell ref="E26:F26"/>
    <mergeCell ref="G29:H29"/>
    <mergeCell ref="I29:J29"/>
    <mergeCell ref="A1:E1"/>
    <mergeCell ref="A2:E2"/>
    <mergeCell ref="A3:E3"/>
    <mergeCell ref="I8:K8"/>
    <mergeCell ref="L8:O8"/>
    <mergeCell ref="P8:P9"/>
    <mergeCell ref="Q8:S8"/>
    <mergeCell ref="T8:W8"/>
    <mergeCell ref="S1:X1"/>
    <mergeCell ref="S2:X2"/>
  </mergeCells>
  <printOptions horizontalCentered="1"/>
  <pageMargins left="0.15748031496062992" right="0.15748031496062992" top="0.49" bottom="0.15748031496062992" header="0.31496062992125984" footer="0.17"/>
  <pageSetup paperSize="9" scale="70" fitToHeight="0" orientation="landscape" r:id="rId1"/>
  <rowBreaks count="1" manualBreakCount="1">
    <brk id="2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tabSelected="1" topLeftCell="A49" zoomScale="85" zoomScaleNormal="85" workbookViewId="0">
      <selection activeCell="E3" sqref="E3"/>
    </sheetView>
  </sheetViews>
  <sheetFormatPr defaultColWidth="8.85546875" defaultRowHeight="15" x14ac:dyDescent="0.25"/>
  <cols>
    <col min="1" max="1" width="4.42578125" style="41" customWidth="1"/>
    <col min="2" max="2" width="50.5703125" style="41" customWidth="1"/>
    <col min="3" max="4" width="23.140625" style="41" customWidth="1"/>
    <col min="5" max="5" width="25.85546875" style="41" customWidth="1"/>
    <col min="6" max="6" width="14.28515625" style="41" customWidth="1"/>
    <col min="7" max="7" width="53.85546875" style="5" customWidth="1"/>
    <col min="8" max="9" width="19.5703125" style="5" customWidth="1"/>
    <col min="10" max="10" width="18.5703125" style="5" bestFit="1" customWidth="1"/>
    <col min="11" max="11" width="18.7109375" style="5" bestFit="1" customWidth="1"/>
    <col min="12" max="12" width="21.5703125" style="5" bestFit="1" customWidth="1"/>
    <col min="13" max="16384" width="8.85546875" style="41"/>
  </cols>
  <sheetData>
    <row r="1" spans="1:12" s="37" customFormat="1" ht="15.75" x14ac:dyDescent="0.25">
      <c r="A1" s="139" t="s">
        <v>91</v>
      </c>
      <c r="B1" s="139"/>
      <c r="C1" s="38"/>
      <c r="D1" s="139" t="s">
        <v>3</v>
      </c>
      <c r="E1" s="139"/>
      <c r="G1" s="77"/>
      <c r="H1" s="77"/>
      <c r="I1" s="77"/>
      <c r="J1" s="77"/>
      <c r="K1" s="77"/>
      <c r="L1" s="7"/>
    </row>
    <row r="2" spans="1:12" s="37" customFormat="1" ht="15.75" x14ac:dyDescent="0.25">
      <c r="A2" s="135" t="s">
        <v>2</v>
      </c>
      <c r="B2" s="139"/>
      <c r="C2" s="39"/>
      <c r="D2" s="135" t="s">
        <v>4</v>
      </c>
      <c r="E2" s="135"/>
      <c r="G2" s="78"/>
      <c r="H2" s="78"/>
      <c r="I2" s="78"/>
      <c r="J2" s="78"/>
      <c r="K2" s="78"/>
      <c r="L2" s="7"/>
    </row>
    <row r="3" spans="1:12" s="37" customFormat="1" ht="18.75" customHeight="1" x14ac:dyDescent="0.25">
      <c r="A3" s="141" t="s">
        <v>157</v>
      </c>
      <c r="B3" s="139"/>
      <c r="C3" s="38"/>
      <c r="D3" s="38"/>
      <c r="E3" s="38"/>
      <c r="F3" s="36"/>
      <c r="G3" s="79"/>
      <c r="H3" s="7"/>
      <c r="I3" s="7"/>
      <c r="J3" s="7"/>
      <c r="K3" s="7"/>
      <c r="L3" s="7"/>
    </row>
    <row r="5" spans="1:12" ht="41.45" customHeight="1" x14ac:dyDescent="0.25">
      <c r="A5" s="142" t="s">
        <v>153</v>
      </c>
      <c r="B5" s="142"/>
      <c r="C5" s="142"/>
      <c r="D5" s="142"/>
      <c r="E5" s="142"/>
      <c r="F5" s="40"/>
      <c r="G5" s="80"/>
      <c r="H5" s="80"/>
      <c r="I5" s="80"/>
      <c r="J5" s="80"/>
      <c r="K5" s="80"/>
    </row>
    <row r="7" spans="1:12" ht="25.15" customHeight="1" x14ac:dyDescent="0.25">
      <c r="A7" s="42" t="s">
        <v>117</v>
      </c>
      <c r="B7" s="43"/>
      <c r="C7" s="43"/>
      <c r="D7" s="43"/>
      <c r="E7" s="43"/>
    </row>
    <row r="8" spans="1:12" s="66" customFormat="1" ht="55.9" customHeight="1" x14ac:dyDescent="0.25">
      <c r="A8" s="68" t="s">
        <v>86</v>
      </c>
      <c r="B8" s="69" t="s">
        <v>87</v>
      </c>
      <c r="C8" s="69" t="s">
        <v>154</v>
      </c>
      <c r="D8" s="69" t="s">
        <v>155</v>
      </c>
      <c r="E8" s="69" t="s">
        <v>89</v>
      </c>
      <c r="G8" s="81"/>
      <c r="H8" s="81"/>
      <c r="I8" s="81"/>
      <c r="J8" s="81"/>
      <c r="K8" s="81"/>
      <c r="L8" s="81"/>
    </row>
    <row r="9" spans="1:12" s="66" customFormat="1" ht="15.75" x14ac:dyDescent="0.25">
      <c r="A9" s="68" t="s">
        <v>90</v>
      </c>
      <c r="B9" s="69">
        <v>1</v>
      </c>
      <c r="C9" s="69">
        <v>2</v>
      </c>
      <c r="D9" s="69">
        <v>3</v>
      </c>
      <c r="E9" s="69" t="s">
        <v>92</v>
      </c>
      <c r="G9" s="81"/>
      <c r="H9" s="81"/>
      <c r="I9" s="81"/>
      <c r="J9" s="81"/>
      <c r="K9" s="81"/>
      <c r="L9" s="81"/>
    </row>
    <row r="10" spans="1:12" s="37" customFormat="1" ht="23.45" customHeight="1" x14ac:dyDescent="0.25">
      <c r="A10" s="46">
        <v>1</v>
      </c>
      <c r="B10" s="47" t="s">
        <v>96</v>
      </c>
      <c r="C10" s="60">
        <v>2637</v>
      </c>
      <c r="D10" s="60">
        <v>1083</v>
      </c>
      <c r="E10" s="64">
        <f>+C10/D10</f>
        <v>2.4349030470914128</v>
      </c>
      <c r="G10" s="7"/>
      <c r="H10" s="7"/>
      <c r="I10" s="7"/>
      <c r="J10" s="7"/>
      <c r="K10" s="7"/>
      <c r="L10" s="7"/>
    </row>
    <row r="11" spans="1:12" s="37" customFormat="1" ht="23.45" customHeight="1" x14ac:dyDescent="0.25">
      <c r="A11" s="57">
        <v>2</v>
      </c>
      <c r="B11" s="58" t="s">
        <v>94</v>
      </c>
      <c r="C11" s="61">
        <f>-40+2055</f>
        <v>2015</v>
      </c>
      <c r="D11" s="61">
        <f>-60+1810</f>
        <v>1750</v>
      </c>
      <c r="E11" s="64">
        <f>+C11/D11</f>
        <v>1.1514285714285715</v>
      </c>
      <c r="G11" s="7"/>
      <c r="H11" s="7"/>
      <c r="I11" s="7"/>
      <c r="J11" s="7"/>
      <c r="K11" s="7"/>
      <c r="L11" s="7"/>
    </row>
    <row r="12" spans="1:12" s="37" customFormat="1" ht="23.45" customHeight="1" x14ac:dyDescent="0.25">
      <c r="A12" s="138" t="s">
        <v>95</v>
      </c>
      <c r="B12" s="138"/>
      <c r="C12" s="59">
        <f>SUM(C10:C11)</f>
        <v>4652</v>
      </c>
      <c r="D12" s="59">
        <f>SUM(D10:D11)</f>
        <v>2833</v>
      </c>
      <c r="E12" s="65">
        <f>+C12/D12</f>
        <v>1.6420755382986234</v>
      </c>
      <c r="G12" s="7"/>
      <c r="H12" s="7"/>
      <c r="I12" s="7"/>
      <c r="J12" s="7"/>
      <c r="K12" s="7"/>
      <c r="L12" s="7"/>
    </row>
    <row r="13" spans="1:12" s="37" customFormat="1" ht="45" customHeight="1" x14ac:dyDescent="0.25">
      <c r="A13" s="147" t="s">
        <v>126</v>
      </c>
      <c r="B13" s="148"/>
      <c r="C13" s="148"/>
      <c r="D13" s="148"/>
      <c r="E13" s="148"/>
      <c r="G13" s="7"/>
      <c r="H13" s="7"/>
      <c r="I13" s="7"/>
      <c r="J13" s="7"/>
      <c r="K13" s="7"/>
      <c r="L13" s="7"/>
    </row>
    <row r="14" spans="1:12" s="37" customFormat="1" ht="81" hidden="1" customHeight="1" x14ac:dyDescent="0.25">
      <c r="A14" s="152" t="s">
        <v>93</v>
      </c>
      <c r="B14" s="152"/>
      <c r="C14" s="152"/>
      <c r="D14" s="152"/>
      <c r="E14" s="152"/>
      <c r="G14" s="7"/>
      <c r="H14" s="7"/>
      <c r="I14" s="7"/>
      <c r="J14" s="7"/>
      <c r="K14" s="7"/>
      <c r="L14" s="7"/>
    </row>
    <row r="15" spans="1:12" ht="23.45" customHeight="1" x14ac:dyDescent="0.25">
      <c r="A15" s="154" t="s">
        <v>116</v>
      </c>
      <c r="B15" s="154"/>
      <c r="C15" s="154"/>
      <c r="D15" s="154"/>
      <c r="E15" s="154"/>
    </row>
    <row r="16" spans="1:12" ht="15.6" customHeight="1" x14ac:dyDescent="0.25">
      <c r="A16" s="153" t="s">
        <v>86</v>
      </c>
      <c r="B16" s="153" t="s">
        <v>87</v>
      </c>
      <c r="C16" s="155" t="s">
        <v>97</v>
      </c>
      <c r="D16" s="159" t="s">
        <v>113</v>
      </c>
      <c r="E16" s="160"/>
    </row>
    <row r="17" spans="1:12" ht="48.6" customHeight="1" x14ac:dyDescent="0.25">
      <c r="A17" s="153"/>
      <c r="B17" s="153"/>
      <c r="C17" s="156"/>
      <c r="D17" s="161"/>
      <c r="E17" s="162"/>
    </row>
    <row r="18" spans="1:12" ht="15.75" x14ac:dyDescent="0.25">
      <c r="A18" s="68" t="s">
        <v>90</v>
      </c>
      <c r="B18" s="68">
        <v>1</v>
      </c>
      <c r="C18" s="69">
        <v>2</v>
      </c>
      <c r="D18" s="157">
        <v>3</v>
      </c>
      <c r="E18" s="158"/>
    </row>
    <row r="19" spans="1:12" ht="15.75" x14ac:dyDescent="0.25">
      <c r="A19" s="68" t="s">
        <v>108</v>
      </c>
      <c r="B19" s="68" t="s">
        <v>96</v>
      </c>
      <c r="C19" s="69"/>
      <c r="D19" s="157"/>
      <c r="E19" s="158"/>
      <c r="G19" s="5" t="s">
        <v>158</v>
      </c>
      <c r="H19" s="5" t="s">
        <v>159</v>
      </c>
      <c r="I19" s="5" t="s">
        <v>160</v>
      </c>
      <c r="J19" s="5" t="s">
        <v>161</v>
      </c>
      <c r="K19" s="5" t="s">
        <v>162</v>
      </c>
      <c r="L19" s="5" t="s">
        <v>163</v>
      </c>
    </row>
    <row r="20" spans="1:12" s="45" customFormat="1" ht="15.75" x14ac:dyDescent="0.25">
      <c r="A20" s="62">
        <v>1</v>
      </c>
      <c r="B20" s="63" t="s">
        <v>88</v>
      </c>
      <c r="C20" s="72"/>
      <c r="D20" s="133">
        <f>+C20*20000</f>
        <v>0</v>
      </c>
      <c r="E20" s="134"/>
      <c r="G20" s="5" t="s">
        <v>164</v>
      </c>
      <c r="H20" s="5">
        <v>1400</v>
      </c>
      <c r="I20" s="5">
        <v>1400</v>
      </c>
      <c r="J20" s="5">
        <v>7</v>
      </c>
      <c r="K20" s="5">
        <v>63.451867801214377</v>
      </c>
      <c r="L20" s="5">
        <v>1400000</v>
      </c>
    </row>
    <row r="21" spans="1:12" s="45" customFormat="1" ht="15.75" x14ac:dyDescent="0.25">
      <c r="A21" s="49">
        <v>2</v>
      </c>
      <c r="B21" s="48" t="s">
        <v>128</v>
      </c>
      <c r="C21" s="73"/>
      <c r="D21" s="133">
        <f t="shared" ref="D21:D22" si="0">+C21*20000</f>
        <v>0</v>
      </c>
      <c r="E21" s="134"/>
      <c r="G21" s="5" t="s">
        <v>165</v>
      </c>
      <c r="H21" s="5">
        <v>36</v>
      </c>
      <c r="I21" s="5">
        <v>36</v>
      </c>
      <c r="J21" s="5">
        <v>2</v>
      </c>
      <c r="K21" s="5">
        <v>1.8379218060093372</v>
      </c>
      <c r="L21" s="5">
        <v>40000</v>
      </c>
    </row>
    <row r="22" spans="1:12" s="45" customFormat="1" ht="15.75" x14ac:dyDescent="0.25">
      <c r="A22" s="49">
        <v>3</v>
      </c>
      <c r="B22" s="48" t="s">
        <v>129</v>
      </c>
      <c r="C22" s="73">
        <v>2</v>
      </c>
      <c r="D22" s="133">
        <f t="shared" si="0"/>
        <v>40000</v>
      </c>
      <c r="E22" s="134"/>
      <c r="G22" s="5" t="s">
        <v>166</v>
      </c>
      <c r="H22" s="5">
        <v>1200</v>
      </c>
      <c r="I22" s="5">
        <v>1201</v>
      </c>
      <c r="J22" s="5">
        <v>6</v>
      </c>
      <c r="K22" s="5">
        <v>53.760747047810838</v>
      </c>
      <c r="L22" s="5">
        <v>1200000</v>
      </c>
    </row>
    <row r="23" spans="1:12" ht="15.75" x14ac:dyDescent="0.25">
      <c r="A23" s="49">
        <v>4</v>
      </c>
      <c r="B23" s="48" t="s">
        <v>130</v>
      </c>
      <c r="C23" s="73">
        <v>6</v>
      </c>
      <c r="D23" s="133">
        <f>+C23*200000</f>
        <v>1200000</v>
      </c>
      <c r="E23" s="134"/>
      <c r="G23" s="5" t="s">
        <v>121</v>
      </c>
      <c r="H23" s="5">
        <v>120</v>
      </c>
      <c r="I23" s="5">
        <v>120</v>
      </c>
      <c r="J23" s="5">
        <v>6</v>
      </c>
      <c r="K23" s="5">
        <v>55.848899003200501</v>
      </c>
      <c r="L23" s="5">
        <v>1200000</v>
      </c>
    </row>
    <row r="24" spans="1:12" ht="15.75" x14ac:dyDescent="0.25">
      <c r="A24" s="49">
        <v>5</v>
      </c>
      <c r="B24" s="48" t="s">
        <v>131</v>
      </c>
      <c r="C24" s="73"/>
      <c r="D24" s="133">
        <f t="shared" ref="D24:D28" si="1">+C24*200000</f>
        <v>0</v>
      </c>
      <c r="E24" s="134"/>
      <c r="G24" s="5" t="s">
        <v>127</v>
      </c>
      <c r="H24" s="5">
        <v>85</v>
      </c>
      <c r="I24" s="5">
        <v>85</v>
      </c>
      <c r="J24" s="5">
        <v>17</v>
      </c>
      <c r="K24" s="5">
        <v>39.332168852342548</v>
      </c>
      <c r="L24" s="5">
        <v>850000</v>
      </c>
    </row>
    <row r="25" spans="1:12" s="37" customFormat="1" ht="15.75" x14ac:dyDescent="0.25">
      <c r="A25" s="49">
        <v>7</v>
      </c>
      <c r="B25" s="48" t="s">
        <v>132</v>
      </c>
      <c r="C25" s="73">
        <v>7</v>
      </c>
      <c r="D25" s="133">
        <f t="shared" si="1"/>
        <v>1400000</v>
      </c>
      <c r="E25" s="134"/>
      <c r="F25" s="41"/>
      <c r="G25" s="7" t="s">
        <v>122</v>
      </c>
      <c r="H25" s="7">
        <v>120</v>
      </c>
      <c r="I25" s="7">
        <v>120</v>
      </c>
      <c r="J25" s="7">
        <v>6</v>
      </c>
      <c r="K25" s="7">
        <v>54.22784836971239</v>
      </c>
      <c r="L25" s="7">
        <v>1200000</v>
      </c>
    </row>
    <row r="26" spans="1:12" s="37" customFormat="1" ht="15.75" x14ac:dyDescent="0.25">
      <c r="A26" s="49">
        <v>8</v>
      </c>
      <c r="B26" s="48" t="s">
        <v>110</v>
      </c>
      <c r="C26" s="73"/>
      <c r="D26" s="133">
        <f t="shared" si="1"/>
        <v>0</v>
      </c>
      <c r="E26" s="134"/>
      <c r="F26" s="41"/>
      <c r="G26" s="7" t="s">
        <v>136</v>
      </c>
      <c r="H26" s="7">
        <v>100</v>
      </c>
      <c r="I26" s="7">
        <v>100</v>
      </c>
      <c r="J26" s="7">
        <v>20</v>
      </c>
      <c r="K26" s="7">
        <v>45.253621710863712</v>
      </c>
      <c r="L26" s="7">
        <v>1000000</v>
      </c>
    </row>
    <row r="27" spans="1:12" s="37" customFormat="1" ht="15.75" x14ac:dyDescent="0.25">
      <c r="A27" s="49">
        <v>9</v>
      </c>
      <c r="B27" s="48" t="s">
        <v>111</v>
      </c>
      <c r="C27" s="73"/>
      <c r="D27" s="133">
        <f t="shared" si="1"/>
        <v>0</v>
      </c>
      <c r="E27" s="134"/>
      <c r="F27" s="41"/>
      <c r="G27" s="7" t="s">
        <v>141</v>
      </c>
      <c r="H27" s="7">
        <v>116</v>
      </c>
      <c r="I27" s="7">
        <v>116</v>
      </c>
      <c r="J27" s="7">
        <v>29</v>
      </c>
      <c r="K27" s="7">
        <v>66.767036565021968</v>
      </c>
      <c r="L27" s="7">
        <v>1450000</v>
      </c>
    </row>
    <row r="28" spans="1:12" s="37" customFormat="1" ht="15.75" x14ac:dyDescent="0.25">
      <c r="A28" s="49">
        <v>10</v>
      </c>
      <c r="B28" s="48" t="s">
        <v>133</v>
      </c>
      <c r="C28" s="73"/>
      <c r="D28" s="133">
        <f t="shared" si="1"/>
        <v>0</v>
      </c>
      <c r="E28" s="134"/>
      <c r="F28" s="41"/>
      <c r="G28" s="7" t="s">
        <v>167</v>
      </c>
      <c r="H28" s="7">
        <v>208</v>
      </c>
      <c r="I28" s="7">
        <v>208</v>
      </c>
      <c r="J28" s="7">
        <v>1</v>
      </c>
      <c r="K28" s="7">
        <v>45.167118337850049</v>
      </c>
      <c r="L28" s="7">
        <v>1000000</v>
      </c>
    </row>
    <row r="29" spans="1:12" s="37" customFormat="1" ht="15.75" x14ac:dyDescent="0.25">
      <c r="A29" s="68"/>
      <c r="B29" s="67" t="s">
        <v>114</v>
      </c>
      <c r="C29" s="75">
        <f>SUM(C20:C28)</f>
        <v>15</v>
      </c>
      <c r="D29" s="165">
        <f>SUM(D20:E28)</f>
        <v>2640000</v>
      </c>
      <c r="E29" s="166"/>
      <c r="F29" s="41"/>
      <c r="G29" s="7" t="s">
        <v>142</v>
      </c>
      <c r="H29" s="7">
        <v>132</v>
      </c>
      <c r="I29" s="7">
        <v>132</v>
      </c>
      <c r="J29" s="7">
        <v>33</v>
      </c>
      <c r="K29" s="7">
        <v>74.788012790260055</v>
      </c>
      <c r="L29" s="7">
        <v>1650000</v>
      </c>
    </row>
    <row r="30" spans="1:12" s="51" customFormat="1" ht="15.75" x14ac:dyDescent="0.25">
      <c r="A30" s="68" t="s">
        <v>109</v>
      </c>
      <c r="B30" s="55" t="s">
        <v>94</v>
      </c>
      <c r="C30" s="56"/>
      <c r="D30" s="70"/>
      <c r="E30" s="71"/>
      <c r="F30" s="50"/>
      <c r="G30" s="7" t="s">
        <v>144</v>
      </c>
      <c r="H30" s="7">
        <v>471.20000000000005</v>
      </c>
      <c r="I30" s="7">
        <v>471.20000000000005</v>
      </c>
      <c r="J30" s="7">
        <v>588.99999999999989</v>
      </c>
      <c r="K30" s="7">
        <v>266.46136056524978</v>
      </c>
      <c r="L30" s="7">
        <v>5890000</v>
      </c>
    </row>
    <row r="31" spans="1:12" s="37" customFormat="1" ht="15.75" x14ac:dyDescent="0.25">
      <c r="A31" s="52">
        <v>1</v>
      </c>
      <c r="B31" s="53" t="s">
        <v>98</v>
      </c>
      <c r="C31" s="74">
        <v>204</v>
      </c>
      <c r="D31" s="136">
        <f>+C31*10000</f>
        <v>2040000</v>
      </c>
      <c r="E31" s="137"/>
      <c r="F31" s="41"/>
      <c r="G31" s="7" t="s">
        <v>145</v>
      </c>
      <c r="H31" s="7">
        <v>77</v>
      </c>
      <c r="I31" s="7">
        <v>77</v>
      </c>
      <c r="J31" s="7">
        <v>77</v>
      </c>
      <c r="K31" s="7">
        <v>34.692349529924492</v>
      </c>
      <c r="L31" s="7">
        <v>770000</v>
      </c>
    </row>
    <row r="32" spans="1:12" s="37" customFormat="1" ht="15.75" x14ac:dyDescent="0.25">
      <c r="A32" s="49">
        <v>2</v>
      </c>
      <c r="B32" s="48" t="s">
        <v>99</v>
      </c>
      <c r="C32" s="73">
        <v>332</v>
      </c>
      <c r="D32" s="133">
        <f t="shared" ref="D32:D39" si="2">+C32*10000</f>
        <v>3320000</v>
      </c>
      <c r="E32" s="134"/>
      <c r="F32" s="41"/>
      <c r="G32" s="7" t="s">
        <v>146</v>
      </c>
      <c r="H32" s="7">
        <v>163.19999999999999</v>
      </c>
      <c r="I32" s="7">
        <v>163.19999999999999</v>
      </c>
      <c r="J32" s="7">
        <v>203.99999999999997</v>
      </c>
      <c r="K32" s="7">
        <v>93.000207322972599</v>
      </c>
      <c r="L32" s="7">
        <v>2039999.9999999998</v>
      </c>
    </row>
    <row r="33" spans="1:12" s="37" customFormat="1" ht="15.75" x14ac:dyDescent="0.25">
      <c r="A33" s="49">
        <v>3</v>
      </c>
      <c r="B33" s="48" t="s">
        <v>100</v>
      </c>
      <c r="C33" s="73">
        <v>589</v>
      </c>
      <c r="D33" s="133">
        <f t="shared" si="2"/>
        <v>5890000</v>
      </c>
      <c r="E33" s="134"/>
      <c r="F33" s="41"/>
      <c r="G33" s="7" t="s">
        <v>147</v>
      </c>
      <c r="H33" s="7">
        <v>332</v>
      </c>
      <c r="I33" s="7">
        <v>332</v>
      </c>
      <c r="J33" s="7">
        <v>332</v>
      </c>
      <c r="K33" s="7">
        <v>152.10630711694827</v>
      </c>
      <c r="L33" s="7">
        <v>3320000</v>
      </c>
    </row>
    <row r="34" spans="1:12" s="37" customFormat="1" ht="15.75" x14ac:dyDescent="0.25">
      <c r="A34" s="49">
        <v>4</v>
      </c>
      <c r="B34" s="48" t="s">
        <v>101</v>
      </c>
      <c r="C34" s="73">
        <v>77</v>
      </c>
      <c r="D34" s="133">
        <f t="shared" si="2"/>
        <v>770000</v>
      </c>
      <c r="E34" s="134"/>
      <c r="F34" s="41"/>
      <c r="G34" s="7" t="s">
        <v>168</v>
      </c>
      <c r="H34" s="7">
        <v>0</v>
      </c>
      <c r="I34" s="7">
        <v>40</v>
      </c>
      <c r="J34" s="7">
        <v>0</v>
      </c>
      <c r="K34" s="7">
        <v>0</v>
      </c>
      <c r="L34" s="7">
        <v>0</v>
      </c>
    </row>
    <row r="35" spans="1:12" s="37" customFormat="1" ht="15.75" x14ac:dyDescent="0.25">
      <c r="A35" s="49">
        <v>5</v>
      </c>
      <c r="B35" s="48" t="s">
        <v>102</v>
      </c>
      <c r="C35" s="73">
        <v>72</v>
      </c>
      <c r="D35" s="133">
        <f t="shared" si="2"/>
        <v>720000</v>
      </c>
      <c r="E35" s="134"/>
      <c r="F35" s="41"/>
      <c r="G35" s="7" t="s">
        <v>148</v>
      </c>
      <c r="H35" s="7">
        <v>57.6</v>
      </c>
      <c r="I35" s="7">
        <v>57.6</v>
      </c>
      <c r="J35" s="7">
        <v>72</v>
      </c>
      <c r="K35" s="7">
        <v>33.644859813084111</v>
      </c>
      <c r="L35" s="7">
        <v>720000</v>
      </c>
    </row>
    <row r="36" spans="1:12" s="37" customFormat="1" ht="15.75" x14ac:dyDescent="0.25">
      <c r="A36" s="49">
        <v>6</v>
      </c>
      <c r="B36" s="48" t="s">
        <v>103</v>
      </c>
      <c r="C36" s="73">
        <v>1</v>
      </c>
      <c r="D36" s="133">
        <f t="shared" si="2"/>
        <v>10000</v>
      </c>
      <c r="E36" s="134"/>
      <c r="F36" s="41"/>
      <c r="G36" s="7" t="s">
        <v>149</v>
      </c>
      <c r="H36" s="7">
        <v>1</v>
      </c>
      <c r="I36" s="7">
        <v>1</v>
      </c>
      <c r="J36" s="7">
        <v>1</v>
      </c>
      <c r="K36" s="7">
        <v>0.46728971962616822</v>
      </c>
      <c r="L36" s="7">
        <v>10000</v>
      </c>
    </row>
    <row r="37" spans="1:12" s="37" customFormat="1" ht="15.75" x14ac:dyDescent="0.25">
      <c r="A37" s="49">
        <v>7</v>
      </c>
      <c r="B37" s="48" t="s">
        <v>134</v>
      </c>
      <c r="C37" s="73"/>
      <c r="D37" s="133">
        <f t="shared" ref="D37" si="3">+C37*10000</f>
        <v>0</v>
      </c>
      <c r="E37" s="134"/>
      <c r="F37" s="41"/>
      <c r="G37" s="7" t="s">
        <v>150</v>
      </c>
      <c r="H37" s="7">
        <v>16</v>
      </c>
      <c r="I37" s="7">
        <v>16</v>
      </c>
      <c r="J37" s="7">
        <v>4</v>
      </c>
      <c r="K37" s="7">
        <v>9.3457943925233646</v>
      </c>
      <c r="L37" s="7">
        <v>200000</v>
      </c>
    </row>
    <row r="38" spans="1:12" s="37" customFormat="1" ht="15.75" x14ac:dyDescent="0.25">
      <c r="A38" s="49">
        <v>8</v>
      </c>
      <c r="B38" s="48" t="s">
        <v>105</v>
      </c>
      <c r="C38" s="73"/>
      <c r="D38" s="133">
        <f t="shared" si="2"/>
        <v>0</v>
      </c>
      <c r="E38" s="134"/>
      <c r="F38" s="41"/>
      <c r="G38" s="7" t="s">
        <v>151</v>
      </c>
      <c r="H38" s="7">
        <v>16</v>
      </c>
      <c r="I38" s="7">
        <v>16</v>
      </c>
      <c r="J38" s="7">
        <v>4</v>
      </c>
      <c r="K38" s="7">
        <v>9.3457943925233646</v>
      </c>
      <c r="L38" s="7">
        <v>200000</v>
      </c>
    </row>
    <row r="39" spans="1:12" s="37" customFormat="1" ht="15.75" x14ac:dyDescent="0.25">
      <c r="A39" s="49">
        <v>9</v>
      </c>
      <c r="B39" s="48" t="s">
        <v>106</v>
      </c>
      <c r="C39" s="73"/>
      <c r="D39" s="133">
        <f t="shared" si="2"/>
        <v>0</v>
      </c>
      <c r="E39" s="134"/>
      <c r="F39" s="41"/>
      <c r="G39" s="7"/>
      <c r="H39" s="7"/>
      <c r="I39" s="7"/>
      <c r="J39" s="7"/>
      <c r="K39" s="7"/>
      <c r="L39" s="7"/>
    </row>
    <row r="40" spans="1:12" s="37" customFormat="1" ht="15.75" x14ac:dyDescent="0.25">
      <c r="A40" s="49">
        <v>10</v>
      </c>
      <c r="B40" s="48" t="s">
        <v>118</v>
      </c>
      <c r="C40" s="73"/>
      <c r="D40" s="133">
        <f>+C40*50000</f>
        <v>0</v>
      </c>
      <c r="E40" s="134"/>
      <c r="F40" s="41"/>
      <c r="G40" s="7"/>
      <c r="H40" s="7"/>
      <c r="I40" s="7"/>
      <c r="J40" s="7"/>
      <c r="K40" s="7"/>
      <c r="L40" s="7"/>
    </row>
    <row r="41" spans="1:12" s="37" customFormat="1" ht="15.75" x14ac:dyDescent="0.25">
      <c r="A41" s="49">
        <v>11</v>
      </c>
      <c r="B41" s="48" t="s">
        <v>119</v>
      </c>
      <c r="C41" s="73">
        <v>33</v>
      </c>
      <c r="D41" s="133">
        <f t="shared" ref="D41:D46" si="4">+C41*50000</f>
        <v>1650000</v>
      </c>
      <c r="E41" s="134"/>
      <c r="F41" s="41"/>
      <c r="G41" s="7"/>
      <c r="H41" s="7"/>
      <c r="I41" s="7"/>
      <c r="J41" s="7"/>
      <c r="K41" s="7"/>
      <c r="L41" s="7"/>
    </row>
    <row r="42" spans="1:12" s="37" customFormat="1" ht="15.75" x14ac:dyDescent="0.25">
      <c r="A42" s="49">
        <v>12</v>
      </c>
      <c r="B42" s="48" t="s">
        <v>115</v>
      </c>
      <c r="C42" s="73">
        <v>29</v>
      </c>
      <c r="D42" s="133">
        <f>+C42*50000</f>
        <v>1450000</v>
      </c>
      <c r="E42" s="134"/>
      <c r="F42" s="41"/>
      <c r="G42" s="7"/>
      <c r="H42" s="7"/>
      <c r="I42" s="7"/>
      <c r="J42" s="7"/>
      <c r="K42" s="7"/>
      <c r="L42" s="7"/>
    </row>
    <row r="43" spans="1:12" s="37" customFormat="1" ht="15.75" x14ac:dyDescent="0.25">
      <c r="A43" s="49">
        <v>13</v>
      </c>
      <c r="B43" s="48" t="s">
        <v>135</v>
      </c>
      <c r="C43" s="73"/>
      <c r="D43" s="133">
        <f>+C43*1000000</f>
        <v>0</v>
      </c>
      <c r="E43" s="134"/>
      <c r="F43" s="41"/>
      <c r="G43" s="7"/>
      <c r="H43" s="7"/>
      <c r="I43" s="7"/>
      <c r="J43" s="7"/>
      <c r="K43" s="7"/>
      <c r="L43" s="7"/>
    </row>
    <row r="44" spans="1:12" s="37" customFormat="1" ht="15.75" x14ac:dyDescent="0.25">
      <c r="A44" s="49">
        <v>14</v>
      </c>
      <c r="B44" s="48" t="s">
        <v>120</v>
      </c>
      <c r="C44" s="73">
        <v>1</v>
      </c>
      <c r="D44" s="133">
        <f>+C44*1000000</f>
        <v>1000000</v>
      </c>
      <c r="E44" s="134"/>
      <c r="F44" s="41"/>
      <c r="G44" s="7"/>
      <c r="H44" s="7"/>
      <c r="I44" s="7"/>
      <c r="J44" s="7"/>
      <c r="K44" s="7"/>
      <c r="L44" s="7"/>
    </row>
    <row r="45" spans="1:12" s="37" customFormat="1" ht="15.75" x14ac:dyDescent="0.25">
      <c r="A45" s="49">
        <v>15</v>
      </c>
      <c r="B45" s="48" t="s">
        <v>127</v>
      </c>
      <c r="C45" s="73">
        <v>17</v>
      </c>
      <c r="D45" s="133">
        <f t="shared" ref="D45" si="5">+C45*50000</f>
        <v>850000</v>
      </c>
      <c r="E45" s="134"/>
      <c r="F45" s="41"/>
      <c r="G45" s="7"/>
      <c r="H45" s="7"/>
      <c r="I45" s="7"/>
      <c r="J45" s="7"/>
      <c r="K45" s="7"/>
      <c r="L45" s="7"/>
    </row>
    <row r="46" spans="1:12" s="37" customFormat="1" ht="15.75" x14ac:dyDescent="0.25">
      <c r="A46" s="49">
        <v>16</v>
      </c>
      <c r="B46" s="48" t="s">
        <v>136</v>
      </c>
      <c r="C46" s="73">
        <v>20</v>
      </c>
      <c r="D46" s="133">
        <f t="shared" si="4"/>
        <v>1000000</v>
      </c>
      <c r="E46" s="134"/>
      <c r="F46" s="41"/>
      <c r="G46" s="7"/>
      <c r="H46" s="7"/>
      <c r="I46" s="7"/>
      <c r="J46" s="7"/>
      <c r="K46" s="7"/>
      <c r="L46" s="7"/>
    </row>
    <row r="47" spans="1:12" s="37" customFormat="1" ht="15.75" x14ac:dyDescent="0.25">
      <c r="A47" s="49">
        <v>17</v>
      </c>
      <c r="B47" s="48" t="s">
        <v>121</v>
      </c>
      <c r="C47" s="73">
        <v>6</v>
      </c>
      <c r="D47" s="133">
        <f>+C47*200000</f>
        <v>1200000</v>
      </c>
      <c r="E47" s="134"/>
      <c r="F47" s="41"/>
      <c r="G47" s="7"/>
      <c r="H47" s="7"/>
      <c r="I47" s="7"/>
      <c r="J47" s="7"/>
      <c r="K47" s="7"/>
      <c r="L47" s="7"/>
    </row>
    <row r="48" spans="1:12" s="37" customFormat="1" ht="15.75" x14ac:dyDescent="0.25">
      <c r="A48" s="49">
        <v>18</v>
      </c>
      <c r="B48" s="48" t="s">
        <v>122</v>
      </c>
      <c r="C48" s="73">
        <v>6</v>
      </c>
      <c r="D48" s="133">
        <f>+C48*200000</f>
        <v>1200000</v>
      </c>
      <c r="E48" s="134"/>
      <c r="F48" s="41"/>
      <c r="G48" s="7"/>
      <c r="H48" s="7"/>
      <c r="I48" s="7"/>
      <c r="J48" s="7"/>
      <c r="K48" s="7"/>
      <c r="L48" s="7"/>
    </row>
    <row r="49" spans="1:12" s="37" customFormat="1" ht="15.75" x14ac:dyDescent="0.25">
      <c r="A49" s="49">
        <v>19</v>
      </c>
      <c r="B49" s="48" t="s">
        <v>123</v>
      </c>
      <c r="C49" s="73"/>
      <c r="D49" s="133">
        <f>+C49*1000000</f>
        <v>0</v>
      </c>
      <c r="E49" s="134"/>
      <c r="F49" s="41"/>
      <c r="G49" s="7"/>
      <c r="H49" s="7"/>
      <c r="I49" s="7"/>
      <c r="J49" s="7"/>
      <c r="K49" s="7"/>
      <c r="L49" s="7"/>
    </row>
    <row r="50" spans="1:12" s="37" customFormat="1" ht="15.75" x14ac:dyDescent="0.25">
      <c r="A50" s="49">
        <v>20</v>
      </c>
      <c r="B50" s="48" t="s">
        <v>124</v>
      </c>
      <c r="C50" s="73">
        <v>4</v>
      </c>
      <c r="D50" s="133">
        <f>+C50*50000</f>
        <v>200000</v>
      </c>
      <c r="E50" s="134"/>
      <c r="F50" s="41"/>
      <c r="G50" s="7"/>
      <c r="H50" s="7"/>
      <c r="I50" s="7"/>
      <c r="J50" s="7"/>
      <c r="K50" s="7"/>
      <c r="L50" s="7"/>
    </row>
    <row r="51" spans="1:12" s="37" customFormat="1" ht="15.75" x14ac:dyDescent="0.25">
      <c r="A51" s="49">
        <v>21</v>
      </c>
      <c r="B51" s="48" t="s">
        <v>125</v>
      </c>
      <c r="C51" s="73">
        <v>4</v>
      </c>
      <c r="D51" s="133">
        <f>+C51*50000</f>
        <v>200000</v>
      </c>
      <c r="E51" s="134"/>
      <c r="F51" s="41"/>
      <c r="G51" s="7"/>
      <c r="H51" s="7"/>
      <c r="I51" s="7"/>
      <c r="J51" s="7"/>
      <c r="K51" s="7"/>
      <c r="L51" s="7"/>
    </row>
    <row r="52" spans="1:12" s="37" customFormat="1" ht="15.75" x14ac:dyDescent="0.25">
      <c r="A52" s="49">
        <v>22</v>
      </c>
      <c r="B52" s="48" t="s">
        <v>137</v>
      </c>
      <c r="C52" s="73"/>
      <c r="D52" s="133">
        <f>+C52*1000000</f>
        <v>0</v>
      </c>
      <c r="E52" s="134"/>
      <c r="F52" s="41"/>
      <c r="G52" s="7"/>
      <c r="H52" s="7"/>
      <c r="I52" s="7"/>
      <c r="J52" s="7"/>
      <c r="K52" s="7"/>
      <c r="L52" s="7"/>
    </row>
    <row r="53" spans="1:12" s="37" customFormat="1" ht="15.75" x14ac:dyDescent="0.25">
      <c r="A53" s="49">
        <v>23</v>
      </c>
      <c r="B53" s="48" t="s">
        <v>104</v>
      </c>
      <c r="C53" s="73"/>
      <c r="D53" s="133">
        <f>+C53*1000000</f>
        <v>0</v>
      </c>
      <c r="E53" s="134"/>
      <c r="F53" s="41"/>
      <c r="G53" s="7"/>
      <c r="H53" s="7"/>
      <c r="I53" s="7"/>
      <c r="J53" s="7"/>
      <c r="K53" s="7"/>
      <c r="L53" s="7"/>
    </row>
    <row r="54" spans="1:12" s="37" customFormat="1" ht="15.75" x14ac:dyDescent="0.25">
      <c r="A54" s="49">
        <v>24</v>
      </c>
      <c r="B54" s="54" t="s">
        <v>107</v>
      </c>
      <c r="C54" s="73"/>
      <c r="D54" s="163">
        <f>+C54*200000</f>
        <v>0</v>
      </c>
      <c r="E54" s="164"/>
      <c r="F54" s="41"/>
      <c r="G54" s="7"/>
      <c r="H54" s="7"/>
      <c r="I54" s="7"/>
      <c r="J54" s="7"/>
      <c r="K54" s="7"/>
      <c r="L54" s="7"/>
    </row>
    <row r="55" spans="1:12" s="37" customFormat="1" ht="15.75" x14ac:dyDescent="0.25">
      <c r="A55" s="68"/>
      <c r="B55" s="67" t="s">
        <v>114</v>
      </c>
      <c r="C55" s="75">
        <f>SUM(C31:C54)</f>
        <v>1395</v>
      </c>
      <c r="D55" s="165">
        <f>SUM(D31:E54)</f>
        <v>21500000</v>
      </c>
      <c r="E55" s="166"/>
      <c r="F55" s="41"/>
      <c r="G55" s="7"/>
      <c r="H55" s="7"/>
      <c r="I55" s="7"/>
      <c r="J55" s="7"/>
      <c r="K55" s="7"/>
      <c r="L55" s="7"/>
    </row>
    <row r="56" spans="1:12" s="44" customFormat="1" ht="16.5" x14ac:dyDescent="0.25">
      <c r="A56" s="144" t="s">
        <v>7</v>
      </c>
      <c r="B56" s="145"/>
      <c r="C56" s="146"/>
      <c r="D56" s="165">
        <f>SUM(D29,D55)</f>
        <v>24140000</v>
      </c>
      <c r="E56" s="166"/>
      <c r="G56" s="82"/>
      <c r="H56" s="82"/>
      <c r="I56" s="82"/>
      <c r="J56" s="82"/>
      <c r="K56" s="82"/>
      <c r="L56" s="82"/>
    </row>
    <row r="57" spans="1:12" s="43" customFormat="1" ht="54" customHeight="1" x14ac:dyDescent="0.25">
      <c r="A57" s="150" t="s">
        <v>112</v>
      </c>
      <c r="B57" s="151"/>
      <c r="C57" s="151"/>
      <c r="D57" s="151"/>
      <c r="E57" s="151"/>
      <c r="G57" s="83"/>
      <c r="H57" s="83"/>
      <c r="I57" s="83"/>
      <c r="J57" s="83"/>
      <c r="K57" s="83"/>
      <c r="L57" s="83"/>
    </row>
    <row r="58" spans="1:12" ht="64.150000000000006" customHeight="1" x14ac:dyDescent="0.25">
      <c r="A58" s="149" t="s">
        <v>169</v>
      </c>
      <c r="B58" s="149"/>
      <c r="C58" s="149"/>
      <c r="D58" s="149"/>
      <c r="E58" s="149"/>
    </row>
    <row r="59" spans="1:12" ht="2.25" customHeight="1" x14ac:dyDescent="0.25">
      <c r="A59" s="149"/>
      <c r="B59" s="149"/>
      <c r="C59" s="149"/>
      <c r="D59" s="149"/>
      <c r="E59" s="149"/>
    </row>
    <row r="60" spans="1:12" ht="21.6" customHeight="1" x14ac:dyDescent="0.25">
      <c r="D60" s="140" t="s">
        <v>156</v>
      </c>
      <c r="E60" s="140"/>
    </row>
    <row r="61" spans="1:12" ht="36" customHeight="1" x14ac:dyDescent="0.25">
      <c r="D61" s="143" t="s">
        <v>53</v>
      </c>
      <c r="E61" s="143"/>
    </row>
  </sheetData>
  <mergeCells count="57">
    <mergeCell ref="D54:E54"/>
    <mergeCell ref="D56:E56"/>
    <mergeCell ref="D29:E29"/>
    <mergeCell ref="D55:E55"/>
    <mergeCell ref="D42:E42"/>
    <mergeCell ref="D48:E48"/>
    <mergeCell ref="D49:E49"/>
    <mergeCell ref="D50:E50"/>
    <mergeCell ref="D51:E51"/>
    <mergeCell ref="D53:E53"/>
    <mergeCell ref="D40:E40"/>
    <mergeCell ref="D41:E41"/>
    <mergeCell ref="D44:E44"/>
    <mergeCell ref="D46:E46"/>
    <mergeCell ref="D47:E47"/>
    <mergeCell ref="D34:E34"/>
    <mergeCell ref="D61:E61"/>
    <mergeCell ref="A56:C56"/>
    <mergeCell ref="A13:E13"/>
    <mergeCell ref="A58:E59"/>
    <mergeCell ref="A57:E57"/>
    <mergeCell ref="A14:E14"/>
    <mergeCell ref="B16:B17"/>
    <mergeCell ref="A16:A17"/>
    <mergeCell ref="A15:E15"/>
    <mergeCell ref="C16:C17"/>
    <mergeCell ref="D18:E18"/>
    <mergeCell ref="D16:E17"/>
    <mergeCell ref="D19:E19"/>
    <mergeCell ref="D20:E20"/>
    <mergeCell ref="D35:E35"/>
    <mergeCell ref="D38:E38"/>
    <mergeCell ref="A12:B12"/>
    <mergeCell ref="D1:E1"/>
    <mergeCell ref="D60:E60"/>
    <mergeCell ref="A1:B1"/>
    <mergeCell ref="A2:B2"/>
    <mergeCell ref="A3:B3"/>
    <mergeCell ref="A5:E5"/>
    <mergeCell ref="D21:E21"/>
    <mergeCell ref="D22:E22"/>
    <mergeCell ref="D23:E23"/>
    <mergeCell ref="D24:E24"/>
    <mergeCell ref="D25:E25"/>
    <mergeCell ref="D26:E26"/>
    <mergeCell ref="D36:E36"/>
    <mergeCell ref="D39:E39"/>
    <mergeCell ref="D27:E27"/>
    <mergeCell ref="D37:E37"/>
    <mergeCell ref="D43:E43"/>
    <mergeCell ref="D45:E45"/>
    <mergeCell ref="D52:E52"/>
    <mergeCell ref="D2:E2"/>
    <mergeCell ref="D28:E28"/>
    <mergeCell ref="D31:E31"/>
    <mergeCell ref="D32:E32"/>
    <mergeCell ref="D33:E33"/>
  </mergeCells>
  <pageMargins left="0.27559055118110237" right="0.15748031496062992" top="0.27559055118110237" bottom="0.51181102362204722" header="0.23622047244094491" footer="0.31496062992125984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25"/>
  <sheetViews>
    <sheetView workbookViewId="0">
      <selection activeCell="I20" sqref="I20"/>
    </sheetView>
  </sheetViews>
  <sheetFormatPr defaultRowHeight="15" x14ac:dyDescent="0.25"/>
  <sheetData>
    <row r="2" spans="1:1" x14ac:dyDescent="0.25">
      <c r="A2" s="76" t="s">
        <v>138</v>
      </c>
    </row>
    <row r="3" spans="1:1" x14ac:dyDescent="0.25">
      <c r="A3" s="76" t="s">
        <v>139</v>
      </c>
    </row>
    <row r="4" spans="1:1" x14ac:dyDescent="0.25">
      <c r="A4" s="76" t="s">
        <v>134</v>
      </c>
    </row>
    <row r="5" spans="1:1" x14ac:dyDescent="0.25">
      <c r="A5" s="76" t="s">
        <v>123</v>
      </c>
    </row>
    <row r="6" spans="1:1" x14ac:dyDescent="0.25">
      <c r="A6" s="76" t="s">
        <v>121</v>
      </c>
    </row>
    <row r="7" spans="1:1" x14ac:dyDescent="0.25">
      <c r="A7" s="76" t="s">
        <v>127</v>
      </c>
    </row>
    <row r="8" spans="1:1" x14ac:dyDescent="0.25">
      <c r="A8" s="76" t="s">
        <v>135</v>
      </c>
    </row>
    <row r="9" spans="1:1" x14ac:dyDescent="0.25">
      <c r="A9" s="76" t="s">
        <v>122</v>
      </c>
    </row>
    <row r="10" spans="1:1" x14ac:dyDescent="0.25">
      <c r="A10" s="76" t="s">
        <v>136</v>
      </c>
    </row>
    <row r="11" spans="1:1" x14ac:dyDescent="0.25">
      <c r="A11" s="76" t="s">
        <v>140</v>
      </c>
    </row>
    <row r="12" spans="1:1" x14ac:dyDescent="0.25">
      <c r="A12" s="76" t="s">
        <v>141</v>
      </c>
    </row>
    <row r="13" spans="1:1" x14ac:dyDescent="0.25">
      <c r="A13" s="76" t="s">
        <v>120</v>
      </c>
    </row>
    <row r="14" spans="1:1" x14ac:dyDescent="0.25">
      <c r="A14" s="76" t="s">
        <v>142</v>
      </c>
    </row>
    <row r="15" spans="1:1" x14ac:dyDescent="0.25">
      <c r="A15" s="76" t="s">
        <v>143</v>
      </c>
    </row>
    <row r="16" spans="1:1" x14ac:dyDescent="0.25">
      <c r="A16" s="76" t="s">
        <v>144</v>
      </c>
    </row>
    <row r="17" spans="1:1" x14ac:dyDescent="0.25">
      <c r="A17" s="76" t="s">
        <v>145</v>
      </c>
    </row>
    <row r="18" spans="1:1" x14ac:dyDescent="0.25">
      <c r="A18" s="76" t="s">
        <v>146</v>
      </c>
    </row>
    <row r="19" spans="1:1" x14ac:dyDescent="0.25">
      <c r="A19" s="76" t="s">
        <v>147</v>
      </c>
    </row>
    <row r="20" spans="1:1" x14ac:dyDescent="0.25">
      <c r="A20" s="76" t="s">
        <v>148</v>
      </c>
    </row>
    <row r="21" spans="1:1" x14ac:dyDescent="0.25">
      <c r="A21" s="76" t="s">
        <v>149</v>
      </c>
    </row>
    <row r="22" spans="1:1" x14ac:dyDescent="0.25">
      <c r="A22" s="76" t="s">
        <v>150</v>
      </c>
    </row>
    <row r="23" spans="1:1" x14ac:dyDescent="0.25">
      <c r="A23" s="76" t="s">
        <v>137</v>
      </c>
    </row>
    <row r="24" spans="1:1" x14ac:dyDescent="0.25">
      <c r="A24" s="76" t="s">
        <v>151</v>
      </c>
    </row>
    <row r="25" spans="1:1" x14ac:dyDescent="0.25">
      <c r="A25" s="76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BCCN</vt:lpstr>
      <vt:lpstr>Sheet1</vt:lpstr>
      <vt:lpstr>Sheet2</vt:lpstr>
      <vt:lpstr>BCCN!Print_Area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 Phuong</dc:creator>
  <cp:lastModifiedBy>CN09</cp:lastModifiedBy>
  <cp:lastPrinted>2024-01-14T23:27:05Z</cp:lastPrinted>
  <dcterms:created xsi:type="dcterms:W3CDTF">2017-10-03T03:30:23Z</dcterms:created>
  <dcterms:modified xsi:type="dcterms:W3CDTF">2024-01-14T23:27:07Z</dcterms:modified>
</cp:coreProperties>
</file>